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anjas\Google Drive\☼ Courses\_BBA ECON Commons\Fall Commons Micro\Inclass Exercises\Active Learning\"/>
    </mc:Choice>
  </mc:AlternateContent>
  <bookViews>
    <workbookView xWindow="0" yWindow="0" windowWidth="28800" windowHeight="11985" firstSheet="1" activeTab="1"/>
  </bookViews>
  <sheets>
    <sheet name="Introduction Sheet" sheetId="2" state="hidden" r:id="rId1"/>
    <sheet name="1. Production" sheetId="1" r:id="rId2"/>
    <sheet name="2. Costs" sheetId="3" r:id="rId3"/>
    <sheet name="3. Market Structures" sheetId="5" r:id="rId4"/>
    <sheet name="4. Perfect Competition" sheetId="6" r:id="rId5"/>
    <sheet name="4. Short-Run Supply Curve" sheetId="7" r:id="rId6"/>
    <sheet name="Grades" sheetId="4" state="veryHidden" r:id="rId7"/>
  </sheets>
  <definedNames>
    <definedName name="Final_Gades">Grades!$G$5:$L$7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H7" i="4" l="1"/>
  <c r="G7" i="4"/>
  <c r="H6" i="4"/>
  <c r="G6" i="4"/>
  <c r="H5" i="4"/>
  <c r="G5" i="4"/>
  <c r="L5" i="4" s="1"/>
  <c r="C48" i="4"/>
  <c r="B47" i="4"/>
  <c r="B46" i="4"/>
  <c r="Z5" i="7"/>
  <c r="Z6" i="7"/>
  <c r="Y6" i="7" s="1"/>
  <c r="Z7" i="7"/>
  <c r="Y7" i="7" s="1"/>
  <c r="Z8" i="7"/>
  <c r="Y8" i="7" s="1"/>
  <c r="Z9" i="7"/>
  <c r="Z10" i="7"/>
  <c r="Y10" i="7" s="1"/>
  <c r="Z11" i="7"/>
  <c r="Y11" i="7" s="1"/>
  <c r="Z12" i="7"/>
  <c r="Y12" i="7" s="1"/>
  <c r="Z13" i="7"/>
  <c r="Z14" i="7"/>
  <c r="Y14" i="7" s="1"/>
  <c r="Z4" i="7"/>
  <c r="Y4" i="7" s="1"/>
  <c r="AB4" i="7"/>
  <c r="AA4" i="7" s="1"/>
  <c r="AB5" i="7"/>
  <c r="AA5" i="7" s="1"/>
  <c r="AB6" i="7"/>
  <c r="AA6" i="7" s="1"/>
  <c r="AB7" i="7"/>
  <c r="AB8" i="7"/>
  <c r="AA8" i="7" s="1"/>
  <c r="AB9" i="7"/>
  <c r="AA9" i="7" s="1"/>
  <c r="AB10" i="7"/>
  <c r="AA10" i="7" s="1"/>
  <c r="AB11" i="7"/>
  <c r="AA11" i="7" s="1"/>
  <c r="AB12" i="7"/>
  <c r="AA12" i="7" s="1"/>
  <c r="AB13" i="7"/>
  <c r="AA13" i="7" s="1"/>
  <c r="AB14" i="7"/>
  <c r="AA14" i="7" s="1"/>
  <c r="AA7" i="7"/>
  <c r="B45" i="4"/>
  <c r="B48" i="4" s="1"/>
  <c r="B44" i="4"/>
  <c r="W13" i="7"/>
  <c r="W12" i="7"/>
  <c r="W11" i="7"/>
  <c r="W10" i="7"/>
  <c r="W9" i="7"/>
  <c r="W8" i="7"/>
  <c r="W7" i="7"/>
  <c r="W6" i="7"/>
  <c r="W5" i="7"/>
  <c r="W4" i="7"/>
  <c r="W3" i="7"/>
  <c r="V4" i="7"/>
  <c r="V5" i="7"/>
  <c r="V6" i="7"/>
  <c r="V7" i="7"/>
  <c r="V8" i="7"/>
  <c r="V9" i="7"/>
  <c r="V10" i="7"/>
  <c r="V11" i="7"/>
  <c r="V12" i="7"/>
  <c r="V13" i="7"/>
  <c r="V3" i="7"/>
  <c r="L7" i="4" l="1"/>
  <c r="L6" i="4"/>
  <c r="Y13" i="7"/>
  <c r="X13" i="7" s="1"/>
  <c r="Y9" i="7"/>
  <c r="X9" i="7" s="1"/>
  <c r="Y5" i="7"/>
  <c r="X5" i="7" s="1"/>
  <c r="X12" i="7"/>
  <c r="X8" i="7"/>
  <c r="X11" i="7"/>
  <c r="X7" i="7"/>
  <c r="X10" i="7"/>
  <c r="X6" i="7"/>
  <c r="X4" i="7"/>
  <c r="C41" i="4"/>
  <c r="B40" i="4"/>
  <c r="B39" i="4"/>
  <c r="AF33" i="6"/>
  <c r="AF34" i="6"/>
  <c r="AF35" i="6"/>
  <c r="AF36" i="6"/>
  <c r="AF37" i="6"/>
  <c r="AF38" i="6"/>
  <c r="AF32" i="6"/>
  <c r="AH17" i="6"/>
  <c r="B37" i="4"/>
  <c r="B36" i="4"/>
  <c r="B35" i="4"/>
  <c r="M10" i="6" l="1"/>
  <c r="M11" i="6"/>
  <c r="M12" i="6"/>
  <c r="M13" i="6"/>
  <c r="M14" i="6"/>
  <c r="M15" i="6"/>
  <c r="M9" i="6"/>
  <c r="AG17" i="6" s="1"/>
  <c r="B34" i="4"/>
  <c r="B33" i="4"/>
  <c r="AB10" i="6"/>
  <c r="AB11" i="6"/>
  <c r="AB9" i="6"/>
  <c r="C27" i="4"/>
  <c r="I3" i="4" s="1"/>
  <c r="P27" i="5"/>
  <c r="N27" i="5"/>
  <c r="R27" i="5"/>
  <c r="L27" i="5"/>
  <c r="R25" i="5"/>
  <c r="P25" i="5"/>
  <c r="N25" i="5"/>
  <c r="L25" i="5"/>
  <c r="R23" i="5"/>
  <c r="P23" i="5"/>
  <c r="N23" i="5"/>
  <c r="L23" i="5"/>
  <c r="R21" i="5"/>
  <c r="P21" i="5"/>
  <c r="N21" i="5"/>
  <c r="L21" i="5"/>
  <c r="R19" i="5"/>
  <c r="P19" i="5"/>
  <c r="N19" i="5"/>
  <c r="L19" i="5"/>
  <c r="C21" i="4"/>
  <c r="AH8" i="3"/>
  <c r="AJ8" i="3"/>
  <c r="AK8" i="3"/>
  <c r="AL8" i="3"/>
  <c r="AN8" i="3"/>
  <c r="AH9" i="3"/>
  <c r="AJ9" i="3"/>
  <c r="AK9" i="3"/>
  <c r="AL9" i="3"/>
  <c r="AN9" i="3"/>
  <c r="AH10" i="3"/>
  <c r="AJ10" i="3"/>
  <c r="AK10" i="3"/>
  <c r="AL10" i="3"/>
  <c r="AN10" i="3"/>
  <c r="AH11" i="3"/>
  <c r="AJ11" i="3"/>
  <c r="AK11" i="3"/>
  <c r="AL11" i="3"/>
  <c r="AN11" i="3"/>
  <c r="AH12" i="3"/>
  <c r="AJ12" i="3"/>
  <c r="AK12" i="3"/>
  <c r="AL12" i="3"/>
  <c r="AN12" i="3"/>
  <c r="AH13" i="3"/>
  <c r="AJ13" i="3"/>
  <c r="AK13" i="3"/>
  <c r="AL13" i="3"/>
  <c r="AN13" i="3"/>
  <c r="AH14" i="3"/>
  <c r="AJ14" i="3"/>
  <c r="AK14" i="3"/>
  <c r="AL14" i="3"/>
  <c r="AN14" i="3"/>
  <c r="AH15" i="3"/>
  <c r="AJ15" i="3"/>
  <c r="AK15" i="3"/>
  <c r="AL15" i="3"/>
  <c r="AN15" i="3"/>
  <c r="AH16" i="3"/>
  <c r="AJ16" i="3"/>
  <c r="AK16" i="3"/>
  <c r="AL16" i="3"/>
  <c r="AN16" i="3"/>
  <c r="AJ7" i="3"/>
  <c r="AK7" i="3"/>
  <c r="AL7" i="3"/>
  <c r="AN7" i="3"/>
  <c r="AH7" i="3"/>
  <c r="S7" i="1"/>
  <c r="S8" i="1"/>
  <c r="S9" i="1"/>
  <c r="S10" i="1"/>
  <c r="S11" i="1"/>
  <c r="S12" i="1"/>
  <c r="S13" i="1"/>
  <c r="S14" i="1"/>
  <c r="S15" i="1"/>
  <c r="S6" i="1"/>
  <c r="T6" i="1"/>
  <c r="T7" i="1"/>
  <c r="T8" i="1"/>
  <c r="T9" i="1"/>
  <c r="T10" i="1"/>
  <c r="T11" i="1"/>
  <c r="T12" i="1"/>
  <c r="T13" i="1"/>
  <c r="T15" i="1"/>
  <c r="T14" i="1"/>
  <c r="C10" i="4"/>
  <c r="B26" i="4" l="1"/>
  <c r="B27" i="4" s="1"/>
  <c r="AF6" i="6"/>
  <c r="AF7" i="6"/>
  <c r="N14" i="6"/>
  <c r="AH22" i="6" s="1"/>
  <c r="AG22" i="6"/>
  <c r="AG18" i="6"/>
  <c r="N10" i="6"/>
  <c r="AH18" i="6" s="1"/>
  <c r="AG21" i="6"/>
  <c r="B38" i="4" s="1"/>
  <c r="B41" i="4" s="1"/>
  <c r="N13" i="6"/>
  <c r="AH21" i="6" s="1"/>
  <c r="AG20" i="6"/>
  <c r="N12" i="6"/>
  <c r="AH20" i="6" s="1"/>
  <c r="N15" i="6"/>
  <c r="AH26" i="6" s="1"/>
  <c r="AG26" i="6"/>
  <c r="N11" i="6"/>
  <c r="AH19" i="6" s="1"/>
  <c r="AG19" i="6"/>
  <c r="AF10" i="6"/>
  <c r="AF9" i="6"/>
  <c r="AF12" i="6"/>
  <c r="AF8" i="6"/>
  <c r="AF13" i="6"/>
  <c r="AF11" i="6"/>
  <c r="B15" i="4"/>
  <c r="AF20" i="3"/>
  <c r="AF19" i="3"/>
  <c r="AG21" i="3"/>
  <c r="AG20" i="3"/>
  <c r="AF21" i="3"/>
  <c r="AG19" i="3"/>
  <c r="AA38" i="3"/>
  <c r="AA39" i="3"/>
  <c r="AA40" i="3"/>
  <c r="AA37" i="3"/>
  <c r="AA24" i="3"/>
  <c r="AA23" i="3"/>
  <c r="AA4" i="3"/>
  <c r="AA3" i="3"/>
  <c r="AH6" i="3"/>
  <c r="S33" i="1"/>
  <c r="S32" i="1"/>
  <c r="T44" i="1"/>
  <c r="T43" i="1"/>
  <c r="T42" i="1"/>
  <c r="T39" i="1"/>
  <c r="T38" i="1"/>
  <c r="S21" i="1"/>
  <c r="S20" i="1"/>
  <c r="S19" i="1"/>
  <c r="W7" i="1"/>
  <c r="W8" i="1"/>
  <c r="W6" i="1"/>
  <c r="B9" i="4" l="1"/>
  <c r="B17" i="4"/>
  <c r="B16" i="4"/>
  <c r="B19" i="4"/>
  <c r="B20" i="4"/>
  <c r="B18" i="4"/>
  <c r="B6" i="4"/>
  <c r="B8" i="4"/>
  <c r="B4" i="4"/>
  <c r="B5" i="4"/>
  <c r="B7" i="4"/>
  <c r="B21" i="4" l="1"/>
  <c r="B10" i="4"/>
  <c r="I5" i="4" l="1"/>
  <c r="J5" i="4" s="1"/>
  <c r="K5" i="4" s="1"/>
  <c r="I6" i="4"/>
  <c r="J6" i="4" s="1"/>
  <c r="K6" i="4" s="1"/>
  <c r="I7" i="4"/>
  <c r="J7" i="4"/>
  <c r="K7" i="4" s="1"/>
</calcChain>
</file>

<file path=xl/sharedStrings.xml><?xml version="1.0" encoding="utf-8"?>
<sst xmlns="http://schemas.openxmlformats.org/spreadsheetml/2006/main" count="337" uniqueCount="200">
  <si>
    <t>(3)
Marginal Product (MP)</t>
  </si>
  <si>
    <t>-</t>
  </si>
  <si>
    <t>Sheet 1: Total, Marginal, and Average Product - The Law of Diminishing Returns</t>
  </si>
  <si>
    <t>In Class Assignment # 2</t>
  </si>
  <si>
    <t>Member 1</t>
  </si>
  <si>
    <t>Member 2</t>
  </si>
  <si>
    <t xml:space="preserve">Instructions: </t>
  </si>
  <si>
    <t>1. Production</t>
  </si>
  <si>
    <t>Marks</t>
  </si>
  <si>
    <t>(2)
Total Fixed Cost
(TFC)</t>
  </si>
  <si>
    <t>(3)
Total Variable Cost
(TVC)</t>
  </si>
  <si>
    <t>(4)
Total Cost
(TC)</t>
  </si>
  <si>
    <t>Total-Cost Data</t>
  </si>
  <si>
    <t>Average-Cost Data</t>
  </si>
  <si>
    <t>(5)
Average Fixed Cost
(AFC)</t>
  </si>
  <si>
    <t>(6)
Average Variable Cost
(AVC)</t>
  </si>
  <si>
    <t>(7)
Average Total Cost 
(ATC)</t>
  </si>
  <si>
    <t>Marginal Cost</t>
  </si>
  <si>
    <t>(8)
Marginal Cost
(MC)</t>
  </si>
  <si>
    <t>2. Costs</t>
  </si>
  <si>
    <t>B. When complete - save your Excel file and submit it to me through the Drop-Box in Slate.</t>
  </si>
  <si>
    <t>Solid Line</t>
  </si>
  <si>
    <t>Double Line</t>
  </si>
  <si>
    <t>Dotted Line</t>
  </si>
  <si>
    <t>Total Product (TP)</t>
  </si>
  <si>
    <t>Marginal Product (MP)</t>
  </si>
  <si>
    <t>Average Product (AP)</t>
  </si>
  <si>
    <t>Select Curve</t>
  </si>
  <si>
    <t>Marginal Cost (MC)</t>
  </si>
  <si>
    <t>Average Cost (AC)</t>
  </si>
  <si>
    <t>Grey Line</t>
  </si>
  <si>
    <t>Good response but not exactly correct.</t>
  </si>
  <si>
    <t>Incorrect</t>
  </si>
  <si>
    <t>Correct</t>
  </si>
  <si>
    <t>Response is correct and clear.</t>
  </si>
  <si>
    <t>MC</t>
  </si>
  <si>
    <t>ATC</t>
  </si>
  <si>
    <t>AVC</t>
  </si>
  <si>
    <t>AFC</t>
  </si>
  <si>
    <t>vlookup</t>
  </si>
  <si>
    <t>Sheet 2: Total, Marginal, and Average Costs</t>
  </si>
  <si>
    <t>Average Variable  Cost (AVC)</t>
  </si>
  <si>
    <t>Please complete the following questions:</t>
  </si>
  <si>
    <t>(enter your response below)</t>
  </si>
  <si>
    <t>Your data must correspond to a situation where diminishing returns starts at 7 workers.</t>
  </si>
  <si>
    <t>Productivity Sheet</t>
  </si>
  <si>
    <t>Grade Response (teacher only)</t>
  </si>
  <si>
    <t>Q1</t>
  </si>
  <si>
    <t>Q2</t>
  </si>
  <si>
    <t>Q3</t>
  </si>
  <si>
    <t>Q1. Fill in the values for column (3) and (4) in the first table.</t>
  </si>
  <si>
    <t xml:space="preserve">Q3. Why is average product maximized when it intersects with the marginal product curve? </t>
  </si>
  <si>
    <t>Q4</t>
  </si>
  <si>
    <t>Question</t>
  </si>
  <si>
    <t>Q5</t>
  </si>
  <si>
    <t>Q6. Explain in words why economists believe in diminishing returns in production?</t>
  </si>
  <si>
    <t>Q6</t>
  </si>
  <si>
    <t>Student Grade</t>
  </si>
  <si>
    <t>Question Total</t>
  </si>
  <si>
    <t/>
  </si>
  <si>
    <t>Total</t>
  </si>
  <si>
    <t>Q1. Fill in columns (4) - (8) in the table above</t>
  </si>
  <si>
    <t>Costs Sheet</t>
  </si>
  <si>
    <t>Q2.  Beside Chart 1 on the right, indicate which curves are the MP and AP from the previous sheet.</t>
  </si>
  <si>
    <t>Q3. Beside Chart 2 on the right, indicate which curves are the MC and AVC curves from the table above.</t>
  </si>
  <si>
    <t>Q4. In your own words, explain why these curves are a mirror image of each other.</t>
  </si>
  <si>
    <t>Q5.  Beside Chart 3 on the right, indicate which curves are the MC,  ATC, AVC and AFC curves from the table above.</t>
  </si>
  <si>
    <t>Q6. Why does MC intersect at the minimum of AVC?</t>
  </si>
  <si>
    <t>Solid Black Line</t>
  </si>
  <si>
    <t xml:space="preserve">Characteristic </t>
  </si>
  <si>
    <t>Perfect Competition</t>
  </si>
  <si>
    <t>Monopolistic</t>
  </si>
  <si>
    <t>Monopoly</t>
  </si>
  <si>
    <t>Oligopoly</t>
  </si>
  <si>
    <t>Product</t>
  </si>
  <si>
    <t>Market Power</t>
  </si>
  <si>
    <t>Entry Conditions</t>
  </si>
  <si>
    <t>Examples</t>
  </si>
  <si>
    <t>1. Number of Firms</t>
  </si>
  <si>
    <t>2. Entry Conditions</t>
  </si>
  <si>
    <t>3. Product</t>
  </si>
  <si>
    <t>4. Market Power</t>
  </si>
  <si>
    <t>5. Examples</t>
  </si>
  <si>
    <t>Number of firms</t>
  </si>
  <si>
    <t>Many</t>
  </si>
  <si>
    <t>Very few</t>
  </si>
  <si>
    <t>Extremely large</t>
  </si>
  <si>
    <t>Only One</t>
  </si>
  <si>
    <t>None</t>
  </si>
  <si>
    <t>Not costly and little obstacles</t>
  </si>
  <si>
    <t>Generally quite easy and low costs</t>
  </si>
  <si>
    <t>Impossible</t>
  </si>
  <si>
    <t>Extremely Costly and Difficult</t>
  </si>
  <si>
    <t>Homogenous</t>
  </si>
  <si>
    <t xml:space="preserve">Differentiated </t>
  </si>
  <si>
    <t>Unique</t>
  </si>
  <si>
    <t>Substantial</t>
  </si>
  <si>
    <t>Very little</t>
  </si>
  <si>
    <t>Depends</t>
  </si>
  <si>
    <t>Homogenous or differentiated</t>
  </si>
  <si>
    <t>Tim Hortons</t>
  </si>
  <si>
    <t>Dairy Farmer</t>
  </si>
  <si>
    <t>Wheat Farmer</t>
  </si>
  <si>
    <t>Jeans Manufacturer</t>
  </si>
  <si>
    <t>Rogers</t>
  </si>
  <si>
    <t>Car Mechanic</t>
  </si>
  <si>
    <t>Hydro</t>
  </si>
  <si>
    <t>Taxis</t>
  </si>
  <si>
    <t>Sheet 3: Market Structures</t>
  </si>
  <si>
    <t>Q1. Complete the table above using the in-cell dropboxes.</t>
  </si>
  <si>
    <t>20 marks</t>
  </si>
  <si>
    <t>Market Structure Sheet</t>
  </si>
  <si>
    <t>Price</t>
  </si>
  <si>
    <t>Quantity</t>
  </si>
  <si>
    <t>Price 1</t>
  </si>
  <si>
    <t>Price 2</t>
  </si>
  <si>
    <t>Price 3</t>
  </si>
  <si>
    <t>Demand Curve 1</t>
  </si>
  <si>
    <t>Demand Curve 2</t>
  </si>
  <si>
    <t>Demand Curve 3</t>
  </si>
  <si>
    <t>Perfectly Inelastic</t>
  </si>
  <si>
    <t>Perfectly Elastic</t>
  </si>
  <si>
    <t>Inelastic</t>
  </si>
  <si>
    <t>Elastic</t>
  </si>
  <si>
    <t>Perfect Competition Sheet</t>
  </si>
  <si>
    <t xml:space="preserve"> individual firm in a Perfectly Competitive Market.</t>
  </si>
  <si>
    <t>Q1. Using Drop Down Box A above to select the shape of the demand curve for an</t>
  </si>
  <si>
    <t>A</t>
  </si>
  <si>
    <t>B</t>
  </si>
  <si>
    <t>C</t>
  </si>
  <si>
    <t>Sheet 4: Perfect Competition (PC)</t>
  </si>
  <si>
    <t>Q3. Using Drop Down Box C - Select the correct name associated with a PC producer.</t>
  </si>
  <si>
    <t>Price Taker</t>
  </si>
  <si>
    <t>Price Maker</t>
  </si>
  <si>
    <t>Price Changer</t>
  </si>
  <si>
    <t>Price Receiver</t>
  </si>
  <si>
    <t>Q2. Using Drop Down Box B - Select the correct name of the demand curve indicated in Q1.</t>
  </si>
  <si>
    <t>D</t>
  </si>
  <si>
    <t>Buyers</t>
  </si>
  <si>
    <t>Product Quality</t>
  </si>
  <si>
    <t>Costs</t>
  </si>
  <si>
    <t>E</t>
  </si>
  <si>
    <t>TR</t>
  </si>
  <si>
    <t>MR</t>
  </si>
  <si>
    <t>Q5. Using Drop Down Box E - Indicate what would happen if this firm charged a price of $10.01</t>
  </si>
  <si>
    <t>-Answer the following questions for an individiual firm in a perfectly competitive market:</t>
  </si>
  <si>
    <t>Increase revenue</t>
  </si>
  <si>
    <t>Lose sales</t>
  </si>
  <si>
    <t>Gain Sales</t>
  </si>
  <si>
    <t>Nothing</t>
  </si>
  <si>
    <t>Sell nothing</t>
  </si>
  <si>
    <t xml:space="preserve">Q6. Complete the table above for Total Revenue (TR) and Marginal Revenue (MR). </t>
  </si>
  <si>
    <t>(i.e. use the data from the chart on the left to calculate TR and MR.)</t>
  </si>
  <si>
    <t>F</t>
  </si>
  <si>
    <t>G</t>
  </si>
  <si>
    <t>Curve</t>
  </si>
  <si>
    <t>MC Curve 1</t>
  </si>
  <si>
    <t>MC Curve 2</t>
  </si>
  <si>
    <t>MC Curve 3</t>
  </si>
  <si>
    <t>Q7</t>
  </si>
  <si>
    <t xml:space="preserve">Q4. Using Drop Down Box D - Select what information is required to </t>
  </si>
  <si>
    <t>determine the profit-maximization level of Q.</t>
  </si>
  <si>
    <t>Using Drop Down Box F - Select the corresponding MC curve.</t>
  </si>
  <si>
    <t xml:space="preserve">Q7. Suppose this firm's marginal costs are $2.5 for the initial 100 units and increased by $2.5 </t>
  </si>
  <si>
    <t>for each additional 100 units.</t>
  </si>
  <si>
    <t>Q8. Using Drop Down Box G - select the firm's profit maximizing level of output?</t>
  </si>
  <si>
    <t>Q8</t>
  </si>
  <si>
    <t>ECON 10000D - Week 6</t>
  </si>
  <si>
    <t>Chapters 7 and 8</t>
  </si>
  <si>
    <t>Member 3</t>
  </si>
  <si>
    <t>3. Market Structures</t>
  </si>
  <si>
    <t xml:space="preserve">Q4.  In the second table create your own exmaple.  </t>
  </si>
  <si>
    <t>(1)
Labour Units</t>
  </si>
  <si>
    <t>(2)
Total Product (TP)</t>
  </si>
  <si>
    <t>(4)
 Average Product (AP)</t>
  </si>
  <si>
    <t>Q2. Using Drop Down Box A - indicate the currect curves in Chart 1.</t>
  </si>
  <si>
    <t>Q5.  Using Drop Down Box B - indicate the currect curves in Chart 2.</t>
  </si>
  <si>
    <t>(1)
Total Product (TP)</t>
  </si>
  <si>
    <t>TP</t>
  </si>
  <si>
    <t>Q</t>
  </si>
  <si>
    <t>Sheet 5: Short-Run Supply Curve - Perfect Competition</t>
  </si>
  <si>
    <t>Supply</t>
  </si>
  <si>
    <t>Segment 1</t>
  </si>
  <si>
    <t>Segment 2</t>
  </si>
  <si>
    <t>Segment 3</t>
  </si>
  <si>
    <t>Segment 4</t>
  </si>
  <si>
    <t>Q1. Using Drop Down Box A above, select the price consistent with the break-even point of the firm.</t>
  </si>
  <si>
    <t>Q1. Using Drop Down Box B above, select the price consistent with the shut-down point of the firm.</t>
  </si>
  <si>
    <t>Q4. Using Drop Down Box D - Select the price (=MR) corresponding to a profit of $135.</t>
  </si>
  <si>
    <t>Q3. Using Drop Down Box C - Select the segment (yellow) of the MC consistent with the supply curve of the firm.</t>
  </si>
  <si>
    <t>Final Grades</t>
  </si>
  <si>
    <t>First Name</t>
  </si>
  <si>
    <t>Last Name</t>
  </si>
  <si>
    <t>Percent
(%)</t>
  </si>
  <si>
    <t>Grade
(/5)</t>
  </si>
  <si>
    <t>4. Perfect Competition</t>
  </si>
  <si>
    <t>5. Short-Run Supply Curve</t>
  </si>
  <si>
    <r>
      <rPr>
        <b/>
        <u/>
        <sz val="14"/>
        <color theme="1"/>
        <rFont val="Times New Roman"/>
        <family val="1"/>
      </rPr>
      <t xml:space="preserve">First </t>
    </r>
    <r>
      <rPr>
        <b/>
        <sz val="14"/>
        <color theme="1"/>
        <rFont val="Times New Roman"/>
        <family val="1"/>
      </rPr>
      <t>Name:</t>
    </r>
  </si>
  <si>
    <r>
      <rPr>
        <b/>
        <u/>
        <sz val="14"/>
        <color theme="1"/>
        <rFont val="Times New Roman"/>
        <family val="1"/>
      </rPr>
      <t>Last</t>
    </r>
    <r>
      <rPr>
        <b/>
        <sz val="14"/>
        <color theme="1"/>
        <rFont val="Times New Roman"/>
        <family val="1"/>
      </rPr>
      <t xml:space="preserve"> Name:</t>
    </r>
  </si>
  <si>
    <t>A. Please complete the following worksheets: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</si>
</sst>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color theme="1"/>
      <name val="Times New Roman"/>
      <family val="1"/>
    </font>
    <font>
      <b/>
      <u/>
      <sz val="11"/>
      <color theme="0" tint="-0.499984740745262"/>
      <name val="Times New Roman"/>
      <family val="1"/>
    </font>
    <font>
      <b/>
      <sz val="12"/>
      <color theme="0" tint="-0.499984740745262"/>
      <name val="Times New Roman"/>
      <family val="1"/>
    </font>
    <font>
      <sz val="12"/>
      <color theme="0" tint="-0.49998474074526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6"/>
      <color rgb="FF002060"/>
      <name val="Times New Roman"/>
      <family val="1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b/>
      <sz val="12"/>
      <color theme="0" tint="-0.34998626667073579"/>
      <name val="Times New Roman"/>
      <family val="1"/>
    </font>
    <font>
      <b/>
      <sz val="11"/>
      <color theme="0" tint="-0.499984740745262"/>
      <name val="Times New Roman"/>
      <family val="1"/>
    </font>
    <font>
      <u/>
      <sz val="9"/>
      <color theme="5" tint="0.39997558519241921"/>
      <name val="Times New Roman"/>
      <family val="1"/>
    </font>
    <font>
      <u/>
      <sz val="9"/>
      <color theme="5" tint="0.59999389629810485"/>
      <name val="Times New Roman"/>
      <family val="1"/>
    </font>
    <font>
      <b/>
      <sz val="22"/>
      <color theme="1"/>
      <name val="Times New Roman"/>
      <family val="1"/>
    </font>
    <font>
      <b/>
      <sz val="18"/>
      <color rgb="FF002060"/>
      <name val="Times New Roman"/>
      <family val="1"/>
    </font>
    <font>
      <b/>
      <sz val="14"/>
      <color rgb="FF002060"/>
      <name val="Times New Roman"/>
      <family val="1"/>
    </font>
    <font>
      <sz val="11"/>
      <color rgb="FFFF0000"/>
      <name val="Times New Roman"/>
      <family val="1"/>
    </font>
    <font>
      <sz val="11"/>
      <color theme="0" tint="-0.1499984740745262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DashDot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/>
      </left>
      <right style="double">
        <color theme="0"/>
      </right>
      <top style="hair">
        <color theme="0"/>
      </top>
      <bottom style="double">
        <color theme="0"/>
      </bottom>
      <diagonal/>
    </border>
    <border>
      <left style="hair">
        <color theme="0"/>
      </left>
      <right/>
      <top style="hair">
        <color theme="0"/>
      </top>
      <bottom style="double">
        <color theme="0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8" borderId="28" applyNumberFormat="0" applyAlignment="0" applyProtection="0"/>
  </cellStyleXfs>
  <cellXfs count="199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3" fillId="6" borderId="16" xfId="0" applyFont="1" applyFill="1" applyBorder="1" applyProtection="1"/>
    <xf numFmtId="0" fontId="5" fillId="6" borderId="13" xfId="0" applyFont="1" applyFill="1" applyBorder="1" applyAlignment="1" applyProtection="1">
      <alignment horizontal="center"/>
    </xf>
    <xf numFmtId="0" fontId="3" fillId="6" borderId="17" xfId="0" applyFont="1" applyFill="1" applyBorder="1" applyProtection="1"/>
    <xf numFmtId="0" fontId="3" fillId="4" borderId="0" xfId="0" applyFont="1" applyFill="1" applyAlignment="1" applyProtection="1">
      <alignment horizontal="center"/>
      <protection locked="0"/>
    </xf>
    <xf numFmtId="164" fontId="3" fillId="4" borderId="0" xfId="0" applyNumberFormat="1" applyFont="1" applyFill="1" applyAlignment="1" applyProtection="1">
      <alignment horizontal="center"/>
      <protection locked="0"/>
    </xf>
    <xf numFmtId="0" fontId="6" fillId="6" borderId="18" xfId="0" applyFont="1" applyFill="1" applyBorder="1" applyProtection="1"/>
    <xf numFmtId="0" fontId="7" fillId="5" borderId="14" xfId="0" applyFont="1" applyFill="1" applyBorder="1" applyProtection="1">
      <protection locked="0"/>
    </xf>
    <xf numFmtId="0" fontId="3" fillId="6" borderId="19" xfId="0" applyFont="1" applyFill="1" applyBorder="1" applyProtection="1"/>
    <xf numFmtId="0" fontId="8" fillId="2" borderId="0" xfId="0" applyFont="1" applyFill="1" applyProtection="1"/>
    <xf numFmtId="0" fontId="7" fillId="5" borderId="15" xfId="0" applyFont="1" applyFill="1" applyBorder="1" applyProtection="1">
      <protection locked="0"/>
    </xf>
    <xf numFmtId="0" fontId="3" fillId="6" borderId="20" xfId="0" applyFont="1" applyFill="1" applyBorder="1" applyProtection="1"/>
    <xf numFmtId="0" fontId="3" fillId="6" borderId="1" xfId="0" applyFont="1" applyFill="1" applyBorder="1" applyProtection="1"/>
    <xf numFmtId="0" fontId="3" fillId="6" borderId="2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Protection="1"/>
    <xf numFmtId="0" fontId="9" fillId="2" borderId="26" xfId="0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12" fillId="2" borderId="0" xfId="0" applyFont="1" applyFill="1" applyProtection="1"/>
    <xf numFmtId="0" fontId="9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14" fillId="9" borderId="29" xfId="0" applyFont="1" applyFill="1" applyBorder="1" applyProtection="1"/>
    <xf numFmtId="0" fontId="3" fillId="9" borderId="29" xfId="0" applyFont="1" applyFill="1" applyBorder="1" applyProtection="1"/>
    <xf numFmtId="0" fontId="3" fillId="9" borderId="0" xfId="0" applyFont="1" applyFill="1" applyProtection="1"/>
    <xf numFmtId="0" fontId="11" fillId="9" borderId="0" xfId="0" applyFont="1" applyFill="1" applyAlignment="1" applyProtection="1">
      <alignment horizontal="center"/>
    </xf>
    <xf numFmtId="0" fontId="12" fillId="9" borderId="0" xfId="0" applyFont="1" applyFill="1" applyProtection="1"/>
    <xf numFmtId="0" fontId="13" fillId="9" borderId="0" xfId="0" applyFont="1" applyFill="1" applyProtection="1"/>
    <xf numFmtId="0" fontId="12" fillId="9" borderId="0" xfId="0" applyFont="1" applyFill="1" applyBorder="1" applyAlignment="1" applyProtection="1">
      <alignment horizontal="center"/>
    </xf>
    <xf numFmtId="0" fontId="15" fillId="9" borderId="0" xfId="0" applyFont="1" applyFill="1" applyAlignment="1" applyProtection="1">
      <alignment horizontal="center"/>
    </xf>
    <xf numFmtId="0" fontId="16" fillId="9" borderId="0" xfId="0" applyFont="1" applyFill="1" applyAlignment="1" applyProtection="1">
      <alignment horizontal="center"/>
    </xf>
    <xf numFmtId="0" fontId="11" fillId="9" borderId="0" xfId="0" applyFont="1" applyFill="1" applyProtection="1"/>
    <xf numFmtId="0" fontId="11" fillId="9" borderId="0" xfId="0" applyFont="1" applyFill="1" applyAlignment="1" applyProtection="1">
      <alignment horizontal="left" indent="2"/>
    </xf>
    <xf numFmtId="0" fontId="9" fillId="2" borderId="0" xfId="0" applyFont="1" applyFill="1" applyAlignment="1" applyProtection="1">
      <alignment vertical="center"/>
    </xf>
    <xf numFmtId="0" fontId="17" fillId="9" borderId="0" xfId="0" applyFont="1" applyFill="1" applyProtection="1"/>
    <xf numFmtId="0" fontId="3" fillId="2" borderId="27" xfId="0" applyFont="1" applyFill="1" applyBorder="1" applyProtection="1"/>
    <xf numFmtId="0" fontId="20" fillId="2" borderId="0" xfId="0" applyFont="1" applyFill="1" applyProtection="1"/>
    <xf numFmtId="0" fontId="19" fillId="2" borderId="0" xfId="0" applyFont="1" applyFill="1" applyProtection="1"/>
    <xf numFmtId="0" fontId="12" fillId="9" borderId="0" xfId="0" applyFont="1" applyFill="1" applyAlignment="1" applyProtection="1">
      <alignment horizontal="center"/>
    </xf>
    <xf numFmtId="0" fontId="10" fillId="9" borderId="0" xfId="0" applyFont="1" applyFill="1"/>
    <xf numFmtId="0" fontId="3" fillId="9" borderId="0" xfId="0" applyFont="1" applyFill="1"/>
    <xf numFmtId="0" fontId="4" fillId="9" borderId="0" xfId="0" applyFont="1" applyFill="1"/>
    <xf numFmtId="0" fontId="3" fillId="9" borderId="0" xfId="0" quotePrefix="1" applyFont="1" applyFill="1"/>
    <xf numFmtId="0" fontId="22" fillId="9" borderId="0" xfId="0" applyFont="1" applyFill="1" applyAlignment="1" applyProtection="1">
      <alignment horizontal="center"/>
    </xf>
    <xf numFmtId="0" fontId="22" fillId="9" borderId="1" xfId="0" applyFont="1" applyFill="1" applyBorder="1" applyAlignment="1" applyProtection="1">
      <alignment horizontal="center"/>
    </xf>
    <xf numFmtId="0" fontId="12" fillId="9" borderId="1" xfId="0" applyFont="1" applyFill="1" applyBorder="1" applyAlignment="1" applyProtection="1">
      <alignment horizontal="center"/>
    </xf>
    <xf numFmtId="0" fontId="11" fillId="9" borderId="1" xfId="0" applyFont="1" applyFill="1" applyBorder="1"/>
    <xf numFmtId="0" fontId="11" fillId="9" borderId="1" xfId="0" applyFont="1" applyFill="1" applyBorder="1" applyAlignment="1">
      <alignment horizontal="center"/>
    </xf>
    <xf numFmtId="0" fontId="12" fillId="9" borderId="0" xfId="0" applyFont="1" applyFill="1"/>
    <xf numFmtId="0" fontId="12" fillId="9" borderId="1" xfId="0" applyFont="1" applyFill="1" applyBorder="1"/>
    <xf numFmtId="0" fontId="22" fillId="9" borderId="30" xfId="0" applyFont="1" applyFill="1" applyBorder="1" applyAlignment="1" applyProtection="1">
      <alignment horizontal="center"/>
    </xf>
    <xf numFmtId="0" fontId="23" fillId="2" borderId="0" xfId="0" applyFont="1" applyFill="1" applyProtection="1"/>
    <xf numFmtId="0" fontId="3" fillId="2" borderId="13" xfId="0" applyFont="1" applyFill="1" applyBorder="1" applyProtection="1"/>
    <xf numFmtId="3" fontId="3" fillId="4" borderId="0" xfId="1" applyNumberFormat="1" applyFont="1" applyFill="1" applyAlignment="1" applyProtection="1">
      <alignment horizontal="center"/>
      <protection locked="0"/>
    </xf>
    <xf numFmtId="2" fontId="3" fillId="4" borderId="0" xfId="0" applyNumberFormat="1" applyFont="1" applyFill="1" applyAlignment="1" applyProtection="1">
      <alignment horizontal="center"/>
      <protection locked="0"/>
    </xf>
    <xf numFmtId="3" fontId="3" fillId="4" borderId="0" xfId="0" applyNumberFormat="1" applyFont="1" applyFill="1" applyAlignment="1" applyProtection="1">
      <alignment horizontal="center"/>
      <protection locked="0"/>
    </xf>
    <xf numFmtId="3" fontId="3" fillId="4" borderId="12" xfId="1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/>
    <xf numFmtId="2" fontId="3" fillId="4" borderId="12" xfId="0" applyNumberFormat="1" applyFont="1" applyFill="1" applyBorder="1" applyAlignment="1" applyProtection="1">
      <alignment horizontal="center"/>
      <protection locked="0"/>
    </xf>
    <xf numFmtId="3" fontId="3" fillId="4" borderId="12" xfId="0" applyNumberFormat="1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Protection="1"/>
    <xf numFmtId="0" fontId="7" fillId="5" borderId="14" xfId="0" applyFont="1" applyFill="1" applyBorder="1" applyAlignment="1" applyProtection="1">
      <alignment horizontal="center"/>
      <protection locked="0"/>
    </xf>
    <xf numFmtId="0" fontId="3" fillId="6" borderId="24" xfId="0" applyFont="1" applyFill="1" applyBorder="1" applyProtection="1"/>
    <xf numFmtId="0" fontId="3" fillId="6" borderId="25" xfId="0" applyFont="1" applyFill="1" applyBorder="1" applyProtection="1"/>
    <xf numFmtId="0" fontId="24" fillId="2" borderId="0" xfId="0" applyFont="1" applyFill="1" applyProtection="1"/>
    <xf numFmtId="0" fontId="24" fillId="2" borderId="0" xfId="0" applyFont="1" applyFill="1" applyAlignment="1" applyProtection="1">
      <alignment horizontal="center"/>
    </xf>
    <xf numFmtId="2" fontId="24" fillId="2" borderId="0" xfId="0" applyNumberFormat="1" applyFont="1" applyFill="1" applyProtection="1"/>
    <xf numFmtId="3" fontId="24" fillId="2" borderId="0" xfId="0" applyNumberFormat="1" applyFont="1" applyFill="1" applyProtection="1"/>
    <xf numFmtId="0" fontId="25" fillId="2" borderId="0" xfId="0" applyFont="1" applyFill="1" applyProtection="1"/>
    <xf numFmtId="0" fontId="3" fillId="9" borderId="30" xfId="0" applyFont="1" applyFill="1" applyBorder="1" applyAlignment="1">
      <alignment horizontal="center"/>
    </xf>
    <xf numFmtId="0" fontId="4" fillId="9" borderId="30" xfId="0" applyFont="1" applyFill="1" applyBorder="1"/>
    <xf numFmtId="0" fontId="11" fillId="9" borderId="30" xfId="0" applyFont="1" applyFill="1" applyBorder="1"/>
    <xf numFmtId="0" fontId="11" fillId="9" borderId="30" xfId="0" applyFont="1" applyFill="1" applyBorder="1" applyAlignment="1" applyProtection="1">
      <alignment horizontal="center"/>
    </xf>
    <xf numFmtId="0" fontId="21" fillId="9" borderId="30" xfId="0" applyFont="1" applyFill="1" applyBorder="1" applyAlignment="1" applyProtection="1">
      <alignment horizontal="center"/>
    </xf>
    <xf numFmtId="0" fontId="21" fillId="9" borderId="1" xfId="0" applyFont="1" applyFill="1" applyBorder="1" applyAlignment="1" applyProtection="1">
      <alignment horizontal="center"/>
    </xf>
    <xf numFmtId="0" fontId="16" fillId="9" borderId="34" xfId="0" applyFont="1" applyFill="1" applyBorder="1" applyAlignment="1" applyProtection="1">
      <alignment horizont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16" fillId="9" borderId="0" xfId="0" applyFont="1" applyFill="1" applyBorder="1" applyAlignment="1" applyProtection="1">
      <alignment horizontal="center"/>
    </xf>
    <xf numFmtId="0" fontId="3" fillId="9" borderId="1" xfId="0" applyFont="1" applyFill="1" applyBorder="1"/>
    <xf numFmtId="0" fontId="29" fillId="5" borderId="14" xfId="0" applyFont="1" applyFill="1" applyBorder="1" applyAlignment="1" applyProtection="1">
      <alignment horizontal="center" vertical="center"/>
    </xf>
    <xf numFmtId="0" fontId="16" fillId="9" borderId="29" xfId="0" applyFont="1" applyFill="1" applyBorder="1" applyAlignment="1" applyProtection="1">
      <alignment horizontal="center"/>
    </xf>
    <xf numFmtId="0" fontId="29" fillId="5" borderId="14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Protection="1"/>
    <xf numFmtId="0" fontId="30" fillId="6" borderId="35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center" vertical="center"/>
    </xf>
    <xf numFmtId="0" fontId="3" fillId="6" borderId="37" xfId="0" applyFont="1" applyFill="1" applyBorder="1" applyProtection="1"/>
    <xf numFmtId="0" fontId="6" fillId="6" borderId="38" xfId="0" applyFont="1" applyFill="1" applyBorder="1" applyProtection="1"/>
    <xf numFmtId="0" fontId="4" fillId="6" borderId="39" xfId="0" applyFont="1" applyFill="1" applyBorder="1" applyAlignment="1" applyProtection="1">
      <alignment horizontal="center"/>
    </xf>
    <xf numFmtId="0" fontId="3" fillId="6" borderId="38" xfId="0" applyFont="1" applyFill="1" applyBorder="1" applyProtection="1"/>
    <xf numFmtId="0" fontId="3" fillId="6" borderId="39" xfId="0" applyFont="1" applyFill="1" applyBorder="1" applyProtection="1"/>
    <xf numFmtId="0" fontId="3" fillId="6" borderId="40" xfId="0" applyFont="1" applyFill="1" applyBorder="1" applyProtection="1"/>
    <xf numFmtId="0" fontId="3" fillId="6" borderId="12" xfId="0" applyFont="1" applyFill="1" applyBorder="1" applyProtection="1"/>
    <xf numFmtId="0" fontId="3" fillId="6" borderId="41" xfId="0" applyFont="1" applyFill="1" applyBorder="1" applyProtection="1"/>
    <xf numFmtId="0" fontId="5" fillId="6" borderId="36" xfId="0" applyFont="1" applyFill="1" applyBorder="1" applyAlignment="1" applyProtection="1">
      <alignment horizontal="center"/>
    </xf>
    <xf numFmtId="0" fontId="31" fillId="2" borderId="0" xfId="0" applyFont="1" applyFill="1" applyProtection="1"/>
    <xf numFmtId="0" fontId="14" fillId="9" borderId="42" xfId="0" applyFont="1" applyFill="1" applyBorder="1" applyProtection="1"/>
    <xf numFmtId="0" fontId="3" fillId="9" borderId="43" xfId="0" applyFont="1" applyFill="1" applyBorder="1" applyProtection="1"/>
    <xf numFmtId="0" fontId="12" fillId="9" borderId="0" xfId="0" applyFont="1" applyFill="1" applyBorder="1" applyProtection="1"/>
    <xf numFmtId="0" fontId="12" fillId="9" borderId="44" xfId="0" applyFont="1" applyFill="1" applyBorder="1" applyProtection="1"/>
    <xf numFmtId="0" fontId="11" fillId="9" borderId="0" xfId="0" applyFont="1" applyFill="1" applyBorder="1" applyProtection="1"/>
    <xf numFmtId="0" fontId="26" fillId="9" borderId="34" xfId="0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>
      <alignment horizontal="left" indent="3"/>
    </xf>
    <xf numFmtId="0" fontId="28" fillId="5" borderId="45" xfId="0" applyFont="1" applyFill="1" applyBorder="1" applyAlignment="1" applyProtection="1">
      <alignment horizontal="center" vertical="center" wrapText="1"/>
    </xf>
    <xf numFmtId="0" fontId="17" fillId="9" borderId="0" xfId="0" applyFont="1" applyFill="1" applyBorder="1" applyAlignment="1" applyProtection="1">
      <alignment vertical="center"/>
    </xf>
    <xf numFmtId="0" fontId="17" fillId="9" borderId="0" xfId="0" applyFont="1" applyFill="1" applyBorder="1" applyProtection="1"/>
    <xf numFmtId="0" fontId="17" fillId="9" borderId="44" xfId="0" applyFont="1" applyFill="1" applyBorder="1" applyProtection="1"/>
    <xf numFmtId="0" fontId="12" fillId="9" borderId="34" xfId="0" applyFont="1" applyFill="1" applyBorder="1" applyProtection="1"/>
    <xf numFmtId="0" fontId="12" fillId="9" borderId="46" xfId="0" applyFont="1" applyFill="1" applyBorder="1" applyProtection="1"/>
    <xf numFmtId="0" fontId="12" fillId="9" borderId="33" xfId="0" applyFont="1" applyFill="1" applyBorder="1" applyProtection="1"/>
    <xf numFmtId="0" fontId="12" fillId="9" borderId="47" xfId="0" applyFont="1" applyFill="1" applyBorder="1" applyProtection="1"/>
    <xf numFmtId="0" fontId="4" fillId="3" borderId="2" xfId="0" applyFont="1" applyFill="1" applyBorder="1" applyAlignment="1" applyProtection="1">
      <alignment horizontal="center" vertical="top" wrapText="1"/>
    </xf>
    <xf numFmtId="0" fontId="32" fillId="2" borderId="0" xfId="0" applyFont="1" applyFill="1" applyProtection="1"/>
    <xf numFmtId="0" fontId="3" fillId="9" borderId="0" xfId="0" applyFont="1" applyFill="1" applyAlignment="1">
      <alignment horizontal="center"/>
    </xf>
    <xf numFmtId="0" fontId="19" fillId="2" borderId="14" xfId="0" applyFont="1" applyFill="1" applyBorder="1" applyProtection="1"/>
    <xf numFmtId="0" fontId="18" fillId="2" borderId="14" xfId="0" applyFont="1" applyFill="1" applyBorder="1" applyProtection="1"/>
    <xf numFmtId="0" fontId="18" fillId="2" borderId="15" xfId="0" applyFont="1" applyFill="1" applyBorder="1" applyProtection="1"/>
    <xf numFmtId="0" fontId="3" fillId="4" borderId="12" xfId="0" applyFont="1" applyFill="1" applyBorder="1" applyAlignment="1" applyProtection="1">
      <alignment horizontal="center"/>
      <protection locked="0"/>
    </xf>
    <xf numFmtId="164" fontId="3" fillId="4" borderId="12" xfId="0" applyNumberFormat="1" applyFont="1" applyFill="1" applyBorder="1" applyAlignment="1" applyProtection="1">
      <alignment horizontal="center"/>
      <protection locked="0"/>
    </xf>
    <xf numFmtId="3" fontId="3" fillId="4" borderId="0" xfId="0" applyNumberFormat="1" applyFont="1" applyFill="1" applyAlignment="1" applyProtection="1">
      <alignment horizontal="center"/>
    </xf>
    <xf numFmtId="0" fontId="7" fillId="5" borderId="31" xfId="2" applyFont="1" applyFill="1" applyBorder="1" applyAlignment="1" applyProtection="1">
      <alignment horizontal="center" vertical="center"/>
      <protection locked="0"/>
    </xf>
    <xf numFmtId="0" fontId="7" fillId="5" borderId="32" xfId="2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4" fillId="9" borderId="0" xfId="0" applyFont="1" applyFill="1" applyAlignment="1" applyProtection="1">
      <alignment horizontal="center"/>
    </xf>
    <xf numFmtId="0" fontId="3" fillId="7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3" fillId="4" borderId="1" xfId="0" applyNumberFormat="1" applyFont="1" applyFill="1" applyBorder="1" applyAlignment="1" applyProtection="1">
      <alignment horizontal="center"/>
    </xf>
    <xf numFmtId="0" fontId="11" fillId="9" borderId="0" xfId="0" quotePrefix="1" applyFont="1" applyFill="1" applyProtection="1"/>
    <xf numFmtId="0" fontId="3" fillId="9" borderId="0" xfId="0" applyFont="1" applyFill="1" applyBorder="1" applyProtection="1"/>
    <xf numFmtId="0" fontId="12" fillId="9" borderId="0" xfId="0" applyFont="1" applyFill="1" applyAlignment="1" applyProtection="1">
      <alignment horizontal="left" indent="3"/>
    </xf>
    <xf numFmtId="0" fontId="11" fillId="9" borderId="0" xfId="0" applyFont="1" applyFill="1" applyAlignment="1" applyProtection="1">
      <alignment horizontal="left" indent="3"/>
    </xf>
    <xf numFmtId="0" fontId="3" fillId="2" borderId="1" xfId="0" applyFont="1" applyFill="1" applyBorder="1" applyProtection="1"/>
    <xf numFmtId="0" fontId="4" fillId="10" borderId="1" xfId="0" applyFont="1" applyFill="1" applyBorder="1" applyAlignment="1" applyProtection="1">
      <alignment vertical="center"/>
    </xf>
    <xf numFmtId="0" fontId="4" fillId="10" borderId="1" xfId="0" applyFont="1" applyFill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10" borderId="0" xfId="0" applyFont="1" applyFill="1" applyAlignment="1" applyProtection="1">
      <alignment vertical="center"/>
    </xf>
    <xf numFmtId="0" fontId="18" fillId="10" borderId="0" xfId="0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10" borderId="0" xfId="0" applyFont="1" applyFill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4" fillId="10" borderId="33" xfId="0" applyFont="1" applyFill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horizontal="left" vertical="center" indent="2"/>
    </xf>
    <xf numFmtId="0" fontId="4" fillId="10" borderId="0" xfId="0" applyFont="1" applyFill="1" applyBorder="1" applyAlignment="1" applyProtection="1">
      <alignment horizontal="left" vertical="center"/>
    </xf>
    <xf numFmtId="0" fontId="27" fillId="10" borderId="0" xfId="0" applyFont="1" applyFill="1" applyBorder="1" applyAlignment="1" applyProtection="1">
      <alignment horizontal="left" vertical="center" indent="2"/>
    </xf>
    <xf numFmtId="0" fontId="27" fillId="10" borderId="0" xfId="0" applyFont="1" applyFill="1" applyBorder="1" applyAlignment="1" applyProtection="1">
      <alignment horizontal="left" vertical="center"/>
    </xf>
    <xf numFmtId="0" fontId="33" fillId="7" borderId="0" xfId="0" applyFont="1" applyFill="1" applyAlignment="1" applyProtection="1">
      <alignment horizontal="center"/>
    </xf>
    <xf numFmtId="0" fontId="3" fillId="9" borderId="0" xfId="0" applyFont="1" applyFill="1" applyAlignment="1" applyProtection="1">
      <alignment horizontal="center"/>
    </xf>
    <xf numFmtId="0" fontId="4" fillId="9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49" fontId="3" fillId="9" borderId="0" xfId="0" applyNumberFormat="1" applyFont="1" applyFill="1" applyAlignment="1">
      <alignment horizontal="center"/>
    </xf>
    <xf numFmtId="49" fontId="3" fillId="9" borderId="0" xfId="0" applyNumberFormat="1" applyFont="1" applyFill="1" applyAlignment="1">
      <alignment horizontal="center" vertical="center"/>
    </xf>
    <xf numFmtId="0" fontId="4" fillId="9" borderId="1" xfId="0" applyFont="1" applyFill="1" applyBorder="1"/>
    <xf numFmtId="49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4" fillId="9" borderId="0" xfId="0" applyFont="1" applyFill="1"/>
    <xf numFmtId="9" fontId="3" fillId="9" borderId="13" xfId="0" applyNumberFormat="1" applyFont="1" applyFill="1" applyBorder="1" applyAlignment="1">
      <alignment horizontal="center"/>
    </xf>
    <xf numFmtId="9" fontId="3" fillId="9" borderId="0" xfId="0" applyNumberFormat="1" applyFont="1" applyFill="1" applyBorder="1" applyAlignment="1">
      <alignment horizontal="center"/>
    </xf>
    <xf numFmtId="9" fontId="3" fillId="9" borderId="1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5" fillId="2" borderId="0" xfId="0" applyFont="1" applyFill="1" applyProtection="1"/>
    <xf numFmtId="0" fontId="36" fillId="2" borderId="0" xfId="0" applyFont="1" applyFill="1" applyProtection="1"/>
    <xf numFmtId="0" fontId="35" fillId="3" borderId="3" xfId="0" applyFont="1" applyFill="1" applyBorder="1" applyProtection="1"/>
    <xf numFmtId="0" fontId="37" fillId="3" borderId="3" xfId="0" applyFont="1" applyFill="1" applyBorder="1" applyAlignment="1" applyProtection="1">
      <alignment horizontal="center"/>
    </xf>
    <xf numFmtId="0" fontId="37" fillId="2" borderId="3" xfId="0" applyFont="1" applyFill="1" applyBorder="1" applyAlignment="1" applyProtection="1">
      <alignment horizontal="center" vertical="center"/>
    </xf>
    <xf numFmtId="49" fontId="12" fillId="7" borderId="3" xfId="0" applyNumberFormat="1" applyFont="1" applyFill="1" applyBorder="1" applyProtection="1">
      <protection locked="0"/>
    </xf>
    <xf numFmtId="0" fontId="14" fillId="2" borderId="0" xfId="0" applyFont="1" applyFill="1" applyProtection="1"/>
    <xf numFmtId="0" fontId="37" fillId="2" borderId="0" xfId="0" applyFont="1" applyFill="1" applyProtection="1"/>
    <xf numFmtId="0" fontId="35" fillId="2" borderId="0" xfId="0" applyFont="1" applyFill="1" applyAlignment="1" applyProtection="1">
      <alignment horizontal="left" indent="3"/>
    </xf>
    <xf numFmtId="0" fontId="3" fillId="4" borderId="0" xfId="0" quotePrefix="1" applyFont="1" applyFill="1" applyAlignment="1" applyProtection="1">
      <alignment horizontal="center"/>
      <protection locked="0"/>
    </xf>
    <xf numFmtId="0" fontId="12" fillId="7" borderId="4" xfId="0" applyFont="1" applyFill="1" applyBorder="1" applyAlignment="1" applyProtection="1">
      <alignment horizontal="left" vertical="top" wrapText="1"/>
      <protection locked="0"/>
    </xf>
    <xf numFmtId="0" fontId="12" fillId="7" borderId="5" xfId="0" applyFont="1" applyFill="1" applyBorder="1" applyAlignment="1" applyProtection="1">
      <alignment horizontal="left" vertical="top" wrapText="1"/>
      <protection locked="0"/>
    </xf>
    <xf numFmtId="0" fontId="12" fillId="7" borderId="6" xfId="0" applyFont="1" applyFill="1" applyBorder="1" applyAlignment="1" applyProtection="1">
      <alignment horizontal="left" vertical="top" wrapText="1"/>
      <protection locked="0"/>
    </xf>
    <xf numFmtId="0" fontId="12" fillId="7" borderId="7" xfId="0" applyFont="1" applyFill="1" applyBorder="1" applyAlignment="1" applyProtection="1">
      <alignment horizontal="left" vertical="top" wrapText="1"/>
      <protection locked="0"/>
    </xf>
    <xf numFmtId="0" fontId="12" fillId="7" borderId="0" xfId="0" applyFont="1" applyFill="1" applyBorder="1" applyAlignment="1" applyProtection="1">
      <alignment horizontal="left" vertical="top" wrapText="1"/>
      <protection locked="0"/>
    </xf>
    <xf numFmtId="0" fontId="12" fillId="7" borderId="8" xfId="0" applyFont="1" applyFill="1" applyBorder="1" applyAlignment="1" applyProtection="1">
      <alignment horizontal="left" vertical="top" wrapText="1"/>
      <protection locked="0"/>
    </xf>
    <xf numFmtId="0" fontId="12" fillId="7" borderId="9" xfId="0" applyFont="1" applyFill="1" applyBorder="1" applyAlignment="1" applyProtection="1">
      <alignment horizontal="left" vertical="top" wrapText="1"/>
      <protection locked="0"/>
    </xf>
    <xf numFmtId="0" fontId="12" fillId="7" borderId="10" xfId="0" applyFont="1" applyFill="1" applyBorder="1" applyAlignment="1" applyProtection="1">
      <alignment horizontal="left" vertical="top" wrapText="1"/>
      <protection locked="0"/>
    </xf>
    <xf numFmtId="0" fontId="12" fillId="7" borderId="11" xfId="0" applyFont="1" applyFill="1" applyBorder="1" applyAlignment="1" applyProtection="1">
      <alignment horizontal="left" vertical="top" wrapText="1"/>
      <protection locked="0"/>
    </xf>
    <xf numFmtId="0" fontId="3" fillId="7" borderId="4" xfId="0" applyFont="1" applyFill="1" applyBorder="1" applyAlignment="1" applyProtection="1">
      <alignment horizontal="left" vertical="top" wrapText="1"/>
      <protection locked="0"/>
    </xf>
    <xf numFmtId="0" fontId="3" fillId="7" borderId="5" xfId="0" applyFont="1" applyFill="1" applyBorder="1" applyAlignment="1" applyProtection="1">
      <alignment horizontal="left" vertical="top" wrapText="1"/>
      <protection locked="0"/>
    </xf>
    <xf numFmtId="0" fontId="3" fillId="7" borderId="6" xfId="0" applyFont="1" applyFill="1" applyBorder="1" applyAlignment="1" applyProtection="1">
      <alignment horizontal="left" vertical="top" wrapText="1"/>
      <protection locked="0"/>
    </xf>
    <xf numFmtId="0" fontId="3" fillId="7" borderId="7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8" xfId="0" applyFont="1" applyFill="1" applyBorder="1" applyAlignment="1" applyProtection="1">
      <alignment horizontal="left" vertical="top" wrapText="1"/>
      <protection locked="0"/>
    </xf>
    <xf numFmtId="0" fontId="3" fillId="7" borderId="9" xfId="0" applyFont="1" applyFill="1" applyBorder="1" applyAlignment="1" applyProtection="1">
      <alignment horizontal="left" vertical="top" wrapText="1"/>
      <protection locked="0"/>
    </xf>
    <xf numFmtId="0" fontId="3" fillId="7" borderId="10" xfId="0" applyFont="1" applyFill="1" applyBorder="1" applyAlignment="1" applyProtection="1">
      <alignment horizontal="left" vertical="top" wrapText="1"/>
      <protection locked="0"/>
    </xf>
    <xf numFmtId="0" fontId="3" fillId="7" borderId="11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9" borderId="0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</cellXfs>
  <cellStyles count="3">
    <cellStyle name="Check Cell" xfId="2" builtinId="2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Chart 1: Total, Marginal and Average Product</a:t>
            </a:r>
          </a:p>
        </c:rich>
      </c:tx>
      <c:layout>
        <c:manualLayout>
          <c:xMode val="edge"/>
          <c:yMode val="edge"/>
          <c:x val="0.14259782608695651"/>
          <c:y val="2.5198412698412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13670166229222"/>
          <c:y val="0.14814814814814814"/>
          <c:w val="0.77819650398418616"/>
          <c:h val="0.68700440075676572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349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Production'!$B$5:$B$15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'1. Production'!$C$5:$C$15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45</c:v>
                </c:pt>
                <c:pt idx="4">
                  <c:v>60</c:v>
                </c:pt>
                <c:pt idx="5">
                  <c:v>70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60</c:v>
                </c:pt>
                <c:pt idx="10">
                  <c:v>45</c:v>
                </c:pt>
              </c:numCache>
            </c:numRef>
          </c:yVal>
          <c:smooth val="0"/>
        </c:ser>
        <c:ser>
          <c:idx val="1"/>
          <c:order val="1"/>
          <c:tx>
            <c:v>MP</c:v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 Production'!$B$5:$B$15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'1. Production'!$D$5:$D$15</c:f>
              <c:numCache>
                <c:formatCode>General</c:formatCode>
                <c:ptCount val="1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AP</c:v>
          </c:tx>
          <c:spPr>
            <a:ln w="381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Production'!$B$5:$B$15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'1. Production'!$E$5:$E$15</c:f>
              <c:numCache>
                <c:formatCode>0.0</c:formatCode>
                <c:ptCount val="11"/>
                <c:pt idx="0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304032"/>
        <c:axId val="226989600"/>
      </c:scatterChart>
      <c:valAx>
        <c:axId val="22730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Labour: Workers Per Day</a:t>
                </a:r>
              </a:p>
            </c:rich>
          </c:tx>
          <c:layout>
            <c:manualLayout>
              <c:xMode val="edge"/>
              <c:yMode val="edge"/>
              <c:x val="0.59236237373737366"/>
              <c:y val="0.86465476190476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989600"/>
        <c:crosses val="autoZero"/>
        <c:crossBetween val="midCat"/>
        <c:majorUnit val="1"/>
      </c:valAx>
      <c:valAx>
        <c:axId val="22698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Production </a:t>
                </a:r>
              </a:p>
            </c:rich>
          </c:tx>
          <c:layout>
            <c:manualLayout>
              <c:xMode val="edge"/>
              <c:yMode val="edge"/>
              <c:x val="2.1201814058956915E-2"/>
              <c:y val="0.1283841171321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0403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Chart 2: Total, Marginal and Average Product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37904040404041"/>
          <c:y val="0.14814814814814814"/>
          <c:w val="0.78379974747474745"/>
          <c:h val="0.69150704687480258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Production'!$B$18:$B$28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'1. Production'!$C$18:$C$28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1"/>
          <c:order val="1"/>
          <c:tx>
            <c:v>MP</c:v>
          </c:tx>
          <c:spPr>
            <a:ln w="381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Production'!$B$18:$B$28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'1. Production'!$D$18:$D$28</c:f>
              <c:numCache>
                <c:formatCode>General</c:formatCode>
                <c:ptCount val="1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AP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 Production'!$B$18:$B$28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'1. Production'!$E$18:$E$28</c:f>
              <c:numCache>
                <c:formatCode>0.0</c:formatCode>
                <c:ptCount val="11"/>
                <c:pt idx="0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66896"/>
        <c:axId val="294867456"/>
      </c:scatterChart>
      <c:valAx>
        <c:axId val="29486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Labour: Workers Per Day</a:t>
                </a:r>
              </a:p>
            </c:rich>
          </c:tx>
          <c:layout>
            <c:manualLayout>
              <c:xMode val="edge"/>
              <c:yMode val="edge"/>
              <c:x val="0.62443319585051871"/>
              <c:y val="0.90497240554682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67456"/>
        <c:crosses val="autoZero"/>
        <c:crossBetween val="midCat"/>
        <c:majorUnit val="1"/>
      </c:valAx>
      <c:valAx>
        <c:axId val="29486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Production </a:t>
                </a:r>
              </a:p>
            </c:rich>
          </c:tx>
          <c:layout>
            <c:manualLayout>
              <c:xMode val="edge"/>
              <c:yMode val="edge"/>
              <c:x val="2.1201814058956915E-2"/>
              <c:y val="0.1283841171321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866896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Chart 1: Marginal and Average Product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13670166229222"/>
          <c:y val="0.14814814814814814"/>
          <c:w val="0.80671068034887516"/>
          <c:h val="0.67028744640493765"/>
        </c:manualLayout>
      </c:layout>
      <c:scatterChart>
        <c:scatterStyle val="lineMarker"/>
        <c:varyColors val="0"/>
        <c:ser>
          <c:idx val="1"/>
          <c:order val="0"/>
          <c:tx>
            <c:v>MP</c:v>
          </c:tx>
          <c:spPr>
            <a:ln w="4445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Production'!$B$5:$B$15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'1. Production'!$D$5:$D$15</c:f>
              <c:numCache>
                <c:formatCode>General</c:formatCode>
                <c:ptCount val="1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AP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Production'!$B$5:$B$15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'1. Production'!$E$5:$E$15</c:f>
              <c:numCache>
                <c:formatCode>0.0</c:formatCode>
                <c:ptCount val="11"/>
                <c:pt idx="0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601120"/>
        <c:axId val="293601680"/>
      </c:scatterChart>
      <c:valAx>
        <c:axId val="29360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Labour: Workers Per Day</a:t>
                </a:r>
              </a:p>
            </c:rich>
          </c:tx>
          <c:layout>
            <c:manualLayout>
              <c:xMode val="edge"/>
              <c:yMode val="edge"/>
              <c:x val="0.62443319585051871"/>
              <c:y val="0.90497240554682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01680"/>
        <c:crosses val="autoZero"/>
        <c:crossBetween val="midCat"/>
        <c:majorUnit val="1"/>
      </c:valAx>
      <c:valAx>
        <c:axId val="29360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Production </a:t>
                </a:r>
              </a:p>
            </c:rich>
          </c:tx>
          <c:layout>
            <c:manualLayout>
              <c:xMode val="edge"/>
              <c:yMode val="edge"/>
              <c:x val="2.1201814058956915E-2"/>
              <c:y val="0.1283841171321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0112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Chart 2: Marginal and Average Variable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13670166229222"/>
          <c:y val="0.14814814814814814"/>
          <c:w val="0.81202638868052934"/>
          <c:h val="0.68700440075676572"/>
        </c:manualLayout>
      </c:layout>
      <c:scatterChart>
        <c:scatterStyle val="lineMarker"/>
        <c:varyColors val="0"/>
        <c:ser>
          <c:idx val="1"/>
          <c:order val="0"/>
          <c:tx>
            <c:v>MC</c:v>
          </c:tx>
          <c:spPr>
            <a:ln w="34925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'2. Costs'!$B$7:$B$16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'2. Costs'!$K$7:$K$16</c:f>
              <c:numCache>
                <c:formatCode>#,##0</c:formatCode>
                <c:ptCount val="10"/>
              </c:numCache>
            </c:numRef>
          </c:yVal>
          <c:smooth val="0"/>
        </c:ser>
        <c:ser>
          <c:idx val="2"/>
          <c:order val="1"/>
          <c:tx>
            <c:v>AVC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'2. Costs'!$B$7:$B$16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'2. Costs'!$H$7:$H$16</c:f>
              <c:numCache>
                <c:formatCode>0.00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604480"/>
        <c:axId val="293605040"/>
      </c:scatterChart>
      <c:valAx>
        <c:axId val="29360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Output</a:t>
                </a:r>
              </a:p>
            </c:rich>
          </c:tx>
          <c:layout>
            <c:manualLayout>
              <c:xMode val="edge"/>
              <c:yMode val="edge"/>
              <c:x val="0.85481347047251055"/>
              <c:y val="0.92673619673927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05040"/>
        <c:crosses val="autoZero"/>
        <c:crossBetween val="midCat"/>
        <c:majorUnit val="1"/>
      </c:valAx>
      <c:valAx>
        <c:axId val="29360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Production </a:t>
                </a:r>
              </a:p>
            </c:rich>
          </c:tx>
          <c:layout>
            <c:manualLayout>
              <c:xMode val="edge"/>
              <c:yMode val="edge"/>
              <c:x val="2.1201814058956915E-2"/>
              <c:y val="0.1283841171321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0448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Chart 3: Cost Curves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13670166229222"/>
          <c:y val="0.14814814814814814"/>
          <c:w val="0.81631755996939359"/>
          <c:h val="0.68700440075676572"/>
        </c:manualLayout>
      </c:layout>
      <c:scatterChart>
        <c:scatterStyle val="lineMarker"/>
        <c:varyColors val="0"/>
        <c:ser>
          <c:idx val="1"/>
          <c:order val="0"/>
          <c:tx>
            <c:v>MC</c:v>
          </c:tx>
          <c:spPr>
            <a:ln w="381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'2. Costs'!$B$7:$B$16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'2. Costs'!$K$7:$K$16</c:f>
              <c:numCache>
                <c:formatCode>#,##0</c:formatCode>
                <c:ptCount val="10"/>
              </c:numCache>
            </c:numRef>
          </c:yVal>
          <c:smooth val="0"/>
        </c:ser>
        <c:ser>
          <c:idx val="2"/>
          <c:order val="1"/>
          <c:tx>
            <c:v>AVC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 Costs'!$B$7:$B$16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'2. Costs'!$H$7:$H$16</c:f>
              <c:numCache>
                <c:formatCode>0.00</c:formatCode>
                <c:ptCount val="10"/>
              </c:numCache>
            </c:numRef>
          </c:yVal>
          <c:smooth val="0"/>
        </c:ser>
        <c:ser>
          <c:idx val="0"/>
          <c:order val="2"/>
          <c:tx>
            <c:v>ATC</c:v>
          </c:tx>
          <c:spPr>
            <a:ln w="4445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'2. Costs'!$B$7:$B$16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'2. Costs'!$I$7:$I$16</c:f>
              <c:numCache>
                <c:formatCode>0.00</c:formatCode>
                <c:ptCount val="10"/>
              </c:numCache>
            </c:numRef>
          </c:yVal>
          <c:smooth val="0"/>
        </c:ser>
        <c:ser>
          <c:idx val="3"/>
          <c:order val="3"/>
          <c:tx>
            <c:v>AFC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'2. Costs'!$B$7:$B$16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'2. Costs'!$G$7:$G$16</c:f>
              <c:numCache>
                <c:formatCode>0.00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922000"/>
        <c:axId val="294922560"/>
      </c:scatterChart>
      <c:valAx>
        <c:axId val="29492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Output</a:t>
                </a:r>
              </a:p>
            </c:rich>
          </c:tx>
          <c:layout>
            <c:manualLayout>
              <c:xMode val="edge"/>
              <c:yMode val="edge"/>
              <c:x val="0.79027292693150952"/>
              <c:y val="0.92673631104164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22560"/>
        <c:crosses val="autoZero"/>
        <c:crossBetween val="midCat"/>
        <c:majorUnit val="1"/>
      </c:valAx>
      <c:valAx>
        <c:axId val="2949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Production </a:t>
                </a:r>
              </a:p>
            </c:rich>
          </c:tx>
          <c:layout>
            <c:manualLayout>
              <c:xMode val="edge"/>
              <c:yMode val="edge"/>
              <c:x val="2.1201814058956915E-2"/>
              <c:y val="0.1283841171321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2200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Demand Curve</a:t>
            </a:r>
          </a:p>
          <a:p>
            <a:pPr>
              <a:defRPr sz="11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1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(Individual firm in PC)</a:t>
            </a:r>
          </a:p>
        </c:rich>
      </c:tx>
      <c:layout>
        <c:manualLayout>
          <c:xMode val="edge"/>
          <c:yMode val="edge"/>
          <c:x val="0.34737499999999999"/>
          <c:y val="1.8518343474921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33988531209892"/>
          <c:y val="0.1717129655825281"/>
          <c:w val="0.81111794561004025"/>
          <c:h val="0.6393888403617528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'4. Perfect Competition'!$AE$6:$AE$13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'4. Perfect Competition'!$AF$6:$AF$13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926480"/>
        <c:axId val="294927040"/>
      </c:scatterChart>
      <c:valAx>
        <c:axId val="294926480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Quantity Demanded</a:t>
                </a:r>
              </a:p>
            </c:rich>
          </c:tx>
          <c:layout>
            <c:manualLayout>
              <c:xMode val="edge"/>
              <c:yMode val="edge"/>
              <c:x val="0.71204724409448816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4927040"/>
        <c:crosses val="autoZero"/>
        <c:crossBetween val="midCat"/>
        <c:majorUnit val="100"/>
      </c:valAx>
      <c:valAx>
        <c:axId val="29492704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Price</a:t>
                </a:r>
              </a:p>
            </c:rich>
          </c:tx>
          <c:layout>
            <c:manualLayout>
              <c:xMode val="edge"/>
              <c:yMode val="edge"/>
              <c:x val="1.8120846386206407E-2"/>
              <c:y val="7.92281861344152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492648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Total Revenue</a:t>
            </a:r>
          </a:p>
        </c:rich>
      </c:tx>
      <c:layout>
        <c:manualLayout>
          <c:xMode val="edge"/>
          <c:yMode val="edge"/>
          <c:x val="0.33771547619047626"/>
          <c:y val="2.1973888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151728395061727"/>
          <c:y val="0.17171296296296296"/>
          <c:w val="0.73174320987654307"/>
          <c:h val="0.5686838888888889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'4. Perfect Competition'!$L$8:$L$15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'4. Perfect Competition'!$M$8:$M$15</c:f>
              <c:numCache>
                <c:formatCode>#,##0</c:formatCode>
                <c:ptCount val="8"/>
                <c:pt idx="0" formatCode="General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263632"/>
        <c:axId val="296264192"/>
      </c:scatterChart>
      <c:valAx>
        <c:axId val="296263632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Quantity Demanded</a:t>
                </a:r>
              </a:p>
            </c:rich>
          </c:tx>
          <c:layout>
            <c:manualLayout>
              <c:xMode val="edge"/>
              <c:yMode val="edge"/>
              <c:x val="0.55672673611111112"/>
              <c:y val="0.86088055555555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264192"/>
        <c:crosses val="autoZero"/>
        <c:crossBetween val="midCat"/>
        <c:majorUnit val="100"/>
      </c:valAx>
      <c:valAx>
        <c:axId val="29626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26363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Marginal Revenue</a:t>
            </a:r>
          </a:p>
        </c:rich>
      </c:tx>
      <c:layout>
        <c:manualLayout>
          <c:xMode val="edge"/>
          <c:yMode val="edge"/>
          <c:x val="0.32882182539682542"/>
          <c:y val="3.6084444444444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151728395061727"/>
          <c:y val="0.18684200552035352"/>
          <c:w val="0.75855714285714282"/>
          <c:h val="0.54649994872046415"/>
        </c:manualLayout>
      </c:layout>
      <c:scatterChart>
        <c:scatterStyle val="smoothMarker"/>
        <c:varyColors val="0"/>
        <c:ser>
          <c:idx val="0"/>
          <c:order val="0"/>
          <c:tx>
            <c:v>MR</c:v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xVal>
            <c:numRef>
              <c:f>'4. Perfect Competition'!$L$9:$L$15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'4. Perfect Competition'!$N$9:$N$15</c:f>
              <c:numCache>
                <c:formatCode>#,##0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v>MC</c:v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'4. Perfect Competition'!$AE$32:$AE$38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'4. Perfect Competition'!$AF$32:$AF$38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266992"/>
        <c:axId val="296267552"/>
      </c:scatterChart>
      <c:valAx>
        <c:axId val="296266992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Quantity Demanded</a:t>
                </a:r>
              </a:p>
            </c:rich>
          </c:tx>
          <c:layout>
            <c:manualLayout>
              <c:xMode val="edge"/>
              <c:yMode val="edge"/>
              <c:x val="0.5466805555555555"/>
              <c:y val="0.87652777777777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267552"/>
        <c:crosses val="autoZero"/>
        <c:crossBetween val="midCat"/>
        <c:majorUnit val="100"/>
      </c:valAx>
      <c:valAx>
        <c:axId val="296267552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266992"/>
        <c:crosses val="autoZero"/>
        <c:crossBetween val="midCat"/>
        <c:majorUnit val="2.5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51874763830935"/>
          <c:y val="0.33717923834174129"/>
          <c:w val="0.21554841445856898"/>
          <c:h val="0.16774789875774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Short-Run Costs for a Competitive Firm</a:t>
            </a:r>
          </a:p>
        </c:rich>
      </c:tx>
      <c:layout>
        <c:manualLayout>
          <c:xMode val="edge"/>
          <c:yMode val="edge"/>
          <c:x val="0.21802306547619046"/>
          <c:y val="2.197389696660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rgbClr val="00206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59371704990886"/>
          <c:y val="0.10797291288686672"/>
          <c:w val="0.81678794642857144"/>
          <c:h val="0.77481426538567211"/>
        </c:manualLayout>
      </c:layout>
      <c:scatterChart>
        <c:scatterStyle val="smoothMarker"/>
        <c:varyColors val="0"/>
        <c:ser>
          <c:idx val="6"/>
          <c:order val="0"/>
          <c:tx>
            <c:v>MC</c:v>
          </c:tx>
          <c:spPr>
            <a:ln w="31750" cap="rnd" cmpd="sng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'4. Short-Run Supply Curve'!$B$6:$B$15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'4. Short-Run Supply Curve'!$F$6:$F$15</c:f>
              <c:numCache>
                <c:formatCode>General</c:formatCode>
                <c:ptCount val="10"/>
                <c:pt idx="0">
                  <c:v>45</c:v>
                </c:pt>
                <c:pt idx="1">
                  <c:v>40</c:v>
                </c:pt>
                <c:pt idx="2">
                  <c:v>35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</c:numCache>
            </c:numRef>
          </c:yVal>
          <c:smooth val="1"/>
        </c:ser>
        <c:ser>
          <c:idx val="7"/>
          <c:order val="1"/>
          <c:tx>
            <c:v>AVC</c:v>
          </c:tx>
          <c:spPr>
            <a:ln w="190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'4. Short-Run Supply Curve'!$B$6:$B$15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'4. Short-Run Supply Curve'!$D$6:$D$15</c:f>
              <c:numCache>
                <c:formatCode>General</c:formatCode>
                <c:ptCount val="10"/>
                <c:pt idx="0">
                  <c:v>45</c:v>
                </c:pt>
                <c:pt idx="1">
                  <c:v>42.5</c:v>
                </c:pt>
                <c:pt idx="2">
                  <c:v>40</c:v>
                </c:pt>
                <c:pt idx="3">
                  <c:v>37.5</c:v>
                </c:pt>
                <c:pt idx="4">
                  <c:v>37</c:v>
                </c:pt>
                <c:pt idx="5">
                  <c:v>37.5</c:v>
                </c:pt>
                <c:pt idx="6">
                  <c:v>38.57</c:v>
                </c:pt>
                <c:pt idx="7">
                  <c:v>40.630000000000003</c:v>
                </c:pt>
                <c:pt idx="8">
                  <c:v>43.33</c:v>
                </c:pt>
                <c:pt idx="9">
                  <c:v>46.5</c:v>
                </c:pt>
              </c:numCache>
            </c:numRef>
          </c:yVal>
          <c:smooth val="1"/>
        </c:ser>
        <c:ser>
          <c:idx val="8"/>
          <c:order val="2"/>
          <c:tx>
            <c:v>ATC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'4. Short-Run Supply Curve'!$B$6:$B$15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'4. Short-Run Supply Curve'!$E$6:$E$15</c:f>
              <c:numCache>
                <c:formatCode>General</c:formatCode>
                <c:ptCount val="10"/>
                <c:pt idx="0">
                  <c:v>105</c:v>
                </c:pt>
                <c:pt idx="1">
                  <c:v>72.5</c:v>
                </c:pt>
                <c:pt idx="2">
                  <c:v>60</c:v>
                </c:pt>
                <c:pt idx="3">
                  <c:v>52.5</c:v>
                </c:pt>
                <c:pt idx="4">
                  <c:v>49</c:v>
                </c:pt>
                <c:pt idx="5">
                  <c:v>47.5</c:v>
                </c:pt>
                <c:pt idx="6">
                  <c:v>47</c:v>
                </c:pt>
                <c:pt idx="7">
                  <c:v>48.13</c:v>
                </c:pt>
                <c:pt idx="8">
                  <c:v>50</c:v>
                </c:pt>
                <c:pt idx="9">
                  <c:v>52.5</c:v>
                </c:pt>
              </c:numCache>
            </c:numRef>
          </c:yVal>
          <c:smooth val="1"/>
        </c:ser>
        <c:ser>
          <c:idx val="0"/>
          <c:order val="3"/>
          <c:tx>
            <c:v>MR</c:v>
          </c:tx>
          <c:spPr>
            <a:ln w="317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'4. Short-Run Supply Curve'!$U$3:$U$13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'4. Short-Run Supply Curve'!$V$3:$V$13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4"/>
          <c:tx>
            <c:v>MR2</c:v>
          </c:tx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'4. Short-Run Supply Curve'!$U$3:$U$13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'4. Short-Run Supply Curve'!$W$3:$W$13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5"/>
          <c:tx>
            <c:v>Supply</c:v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'4. Short-Run Supply Curve'!$Y$4:$Y$14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'4. Short-Run Supply Curve'!$AA$4:$AA$14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686896"/>
        <c:axId val="294687456"/>
      </c:scatterChart>
      <c:valAx>
        <c:axId val="29468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Quantity Demanded</a:t>
                </a:r>
              </a:p>
            </c:rich>
          </c:tx>
          <c:layout>
            <c:manualLayout>
              <c:xMode val="edge"/>
              <c:yMode val="edge"/>
              <c:x val="0.71946607837137266"/>
              <c:y val="0.95111319857124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4687456"/>
        <c:crosses val="autoZero"/>
        <c:crossBetween val="midCat"/>
        <c:majorUnit val="1"/>
      </c:valAx>
      <c:valAx>
        <c:axId val="294687456"/>
        <c:scaling>
          <c:orientation val="minMax"/>
          <c:max val="11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4686896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800022643063917"/>
          <c:y val="0.11890809435597754"/>
          <c:w val="0.13025695330754691"/>
          <c:h val="0.145162306324612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541242</xdr:colOff>
      <xdr:row>2</xdr:row>
      <xdr:rowOff>126065</xdr:rowOff>
    </xdr:from>
    <xdr:to>
      <xdr:col>9</xdr:col>
      <xdr:colOff>1357993</xdr:colOff>
      <xdr:row>14</xdr:row>
      <xdr:rowOff>74315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541241</xdr:colOff>
      <xdr:row>15</xdr:row>
      <xdr:rowOff>145817</xdr:rowOff>
    </xdr:from>
    <xdr:to>
      <xdr:col>9</xdr:col>
      <xdr:colOff>1357992</xdr:colOff>
      <xdr:row>27</xdr:row>
      <xdr:rowOff>70254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338277</xdr:colOff>
      <xdr:row>3</xdr:row>
      <xdr:rowOff>96651</xdr:rowOff>
    </xdr:from>
    <xdr:to>
      <xdr:col>6</xdr:col>
      <xdr:colOff>78308</xdr:colOff>
      <xdr:row>3</xdr:row>
      <xdr:rowOff>276651</xdr:rowOff>
    </xdr:to>
    <xdr:sp macro="" textlink="">
      <xdr:nvSpPr>
        <xdr:cNvPr id="4" name="Right Arrow 3"/>
        <xdr:cNvSpPr/>
      </xdr:nvSpPr>
      <xdr:spPr>
        <a:xfrm>
          <a:off x="6577152" y="739589"/>
          <a:ext cx="252000" cy="180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352425</xdr:colOff>
      <xdr:row>16</xdr:row>
      <xdr:rowOff>66676</xdr:rowOff>
    </xdr:from>
    <xdr:to>
      <xdr:col>6</xdr:col>
      <xdr:colOff>92456</xdr:colOff>
      <xdr:row>16</xdr:row>
      <xdr:rowOff>246676</xdr:rowOff>
    </xdr:to>
    <xdr:sp macro="" textlink="">
      <xdr:nvSpPr>
        <xdr:cNvPr id="5" name="Right Arrow 4"/>
        <xdr:cNvSpPr/>
      </xdr:nvSpPr>
      <xdr:spPr>
        <a:xfrm>
          <a:off x="6591300" y="3448051"/>
          <a:ext cx="252000" cy="180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1571623</xdr:colOff>
      <xdr:row>5</xdr:row>
      <xdr:rowOff>5602</xdr:rowOff>
    </xdr:from>
    <xdr:to>
      <xdr:col>11</xdr:col>
      <xdr:colOff>49592</xdr:colOff>
      <xdr:row>5</xdr:row>
      <xdr:rowOff>185602</xdr:rowOff>
    </xdr:to>
    <xdr:sp macro="" textlink="">
      <xdr:nvSpPr>
        <xdr:cNvPr id="6" name="Right Arrow 5"/>
        <xdr:cNvSpPr/>
      </xdr:nvSpPr>
      <xdr:spPr>
        <a:xfrm>
          <a:off x="11465717" y="1255758"/>
          <a:ext cx="252000" cy="180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1626954</xdr:colOff>
      <xdr:row>17</xdr:row>
      <xdr:rowOff>189100</xdr:rowOff>
    </xdr:from>
    <xdr:to>
      <xdr:col>11</xdr:col>
      <xdr:colOff>104923</xdr:colOff>
      <xdr:row>18</xdr:row>
      <xdr:rowOff>166695</xdr:rowOff>
    </xdr:to>
    <xdr:sp macro="" textlink="">
      <xdr:nvSpPr>
        <xdr:cNvPr id="7" name="Right Arrow 6"/>
        <xdr:cNvSpPr/>
      </xdr:nvSpPr>
      <xdr:spPr>
        <a:xfrm>
          <a:off x="11521048" y="3987194"/>
          <a:ext cx="252000" cy="1800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560293</xdr:colOff>
      <xdr:row>3</xdr:row>
      <xdr:rowOff>11206</xdr:rowOff>
    </xdr:from>
    <xdr:to>
      <xdr:col>18</xdr:col>
      <xdr:colOff>269762</xdr:colOff>
      <xdr:row>12</xdr:row>
      <xdr:rowOff>185675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573905</xdr:colOff>
      <xdr:row>16</xdr:row>
      <xdr:rowOff>64036</xdr:rowOff>
    </xdr:from>
    <xdr:to>
      <xdr:col>18</xdr:col>
      <xdr:colOff>283374</xdr:colOff>
      <xdr:row>28</xdr:row>
      <xdr:rowOff>12286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585104</xdr:colOff>
      <xdr:row>30</xdr:row>
      <xdr:rowOff>200104</xdr:rowOff>
    </xdr:from>
    <xdr:to>
      <xdr:col>18</xdr:col>
      <xdr:colOff>294573</xdr:colOff>
      <xdr:row>43</xdr:row>
      <xdr:rowOff>88823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149879</xdr:colOff>
      <xdr:row>4</xdr:row>
      <xdr:rowOff>292053</xdr:rowOff>
    </xdr:from>
    <xdr:to>
      <xdr:col>11</xdr:col>
      <xdr:colOff>401879</xdr:colOff>
      <xdr:row>4</xdr:row>
      <xdr:rowOff>472053</xdr:rowOff>
    </xdr:to>
    <xdr:sp macro="" textlink="">
      <xdr:nvSpPr>
        <xdr:cNvPr id="5" name="Right Arrow 4"/>
        <xdr:cNvSpPr/>
      </xdr:nvSpPr>
      <xdr:spPr>
        <a:xfrm>
          <a:off x="9079567" y="1196928"/>
          <a:ext cx="252000" cy="180000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19</xdr:col>
      <xdr:colOff>224118</xdr:colOff>
      <xdr:row>6</xdr:row>
      <xdr:rowOff>78441</xdr:rowOff>
    </xdr:from>
    <xdr:to>
      <xdr:col>19</xdr:col>
      <xdr:colOff>476118</xdr:colOff>
      <xdr:row>7</xdr:row>
      <xdr:rowOff>56035</xdr:rowOff>
    </xdr:to>
    <xdr:sp macro="" textlink="">
      <xdr:nvSpPr>
        <xdr:cNvPr id="6" name="Right Arrow 5"/>
        <xdr:cNvSpPr/>
      </xdr:nvSpPr>
      <xdr:spPr>
        <a:xfrm>
          <a:off x="14011556" y="2102504"/>
          <a:ext cx="252000" cy="180000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19</xdr:col>
      <xdr:colOff>186999</xdr:colOff>
      <xdr:row>20</xdr:row>
      <xdr:rowOff>56028</xdr:rowOff>
    </xdr:from>
    <xdr:to>
      <xdr:col>19</xdr:col>
      <xdr:colOff>438999</xdr:colOff>
      <xdr:row>21</xdr:row>
      <xdr:rowOff>33622</xdr:rowOff>
    </xdr:to>
    <xdr:sp macro="" textlink="">
      <xdr:nvSpPr>
        <xdr:cNvPr id="7" name="Right Arrow 6"/>
        <xdr:cNvSpPr/>
      </xdr:nvSpPr>
      <xdr:spPr>
        <a:xfrm>
          <a:off x="13688687" y="4794716"/>
          <a:ext cx="252000" cy="180000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19</xdr:col>
      <xdr:colOff>291073</xdr:colOff>
      <xdr:row>36</xdr:row>
      <xdr:rowOff>34739</xdr:rowOff>
    </xdr:from>
    <xdr:to>
      <xdr:col>19</xdr:col>
      <xdr:colOff>543073</xdr:colOff>
      <xdr:row>37</xdr:row>
      <xdr:rowOff>12331</xdr:rowOff>
    </xdr:to>
    <xdr:sp macro="" textlink="">
      <xdr:nvSpPr>
        <xdr:cNvPr id="8" name="Right Arrow 7"/>
        <xdr:cNvSpPr/>
      </xdr:nvSpPr>
      <xdr:spPr>
        <a:xfrm>
          <a:off x="13792761" y="8285770"/>
          <a:ext cx="252000" cy="179999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15</xdr:col>
      <xdr:colOff>75415</xdr:colOff>
      <xdr:row>13</xdr:row>
      <xdr:rowOff>187098</xdr:rowOff>
    </xdr:from>
    <xdr:to>
      <xdr:col>15</xdr:col>
      <xdr:colOff>255415</xdr:colOff>
      <xdr:row>15</xdr:row>
      <xdr:rowOff>58098</xdr:rowOff>
    </xdr:to>
    <xdr:sp macro="" textlink="">
      <xdr:nvSpPr>
        <xdr:cNvPr id="9" name="Right Arrow 8"/>
        <xdr:cNvSpPr/>
      </xdr:nvSpPr>
      <xdr:spPr>
        <a:xfrm rot="5400000">
          <a:off x="11112228" y="3425879"/>
          <a:ext cx="252000" cy="180000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15</xdr:col>
      <xdr:colOff>143447</xdr:colOff>
      <xdr:row>28</xdr:row>
      <xdr:rowOff>161586</xdr:rowOff>
    </xdr:from>
    <xdr:to>
      <xdr:col>15</xdr:col>
      <xdr:colOff>323447</xdr:colOff>
      <xdr:row>30</xdr:row>
      <xdr:rowOff>8773</xdr:rowOff>
    </xdr:to>
    <xdr:sp macro="" textlink="">
      <xdr:nvSpPr>
        <xdr:cNvPr id="10" name="Right Arrow 9"/>
        <xdr:cNvSpPr/>
      </xdr:nvSpPr>
      <xdr:spPr>
        <a:xfrm rot="5400000">
          <a:off x="11180260" y="6555524"/>
          <a:ext cx="251999" cy="180000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86518</xdr:colOff>
      <xdr:row>4</xdr:row>
      <xdr:rowOff>191823</xdr:rowOff>
    </xdr:from>
    <xdr:to>
      <xdr:col>6</xdr:col>
      <xdr:colOff>24685</xdr:colOff>
      <xdr:row>17</xdr:row>
      <xdr:rowOff>139015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204258</xdr:colOff>
      <xdr:row>5</xdr:row>
      <xdr:rowOff>55034</xdr:rowOff>
    </xdr:from>
    <xdr:to>
      <xdr:col>6</xdr:col>
      <xdr:colOff>456258</xdr:colOff>
      <xdr:row>6</xdr:row>
      <xdr:rowOff>44534</xdr:rowOff>
    </xdr:to>
    <xdr:sp macro="" textlink="">
      <xdr:nvSpPr>
        <xdr:cNvPr id="3" name="Right Arrow 2"/>
        <xdr:cNvSpPr/>
      </xdr:nvSpPr>
      <xdr:spPr>
        <a:xfrm>
          <a:off x="3861858" y="1036109"/>
          <a:ext cx="252000" cy="180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absolute">
    <xdr:from>
      <xdr:col>15</xdr:col>
      <xdr:colOff>144727</xdr:colOff>
      <xdr:row>0</xdr:row>
      <xdr:rowOff>184678</xdr:rowOff>
    </xdr:from>
    <xdr:to>
      <xdr:col>20</xdr:col>
      <xdr:colOff>8477</xdr:colOff>
      <xdr:row>11</xdr:row>
      <xdr:rowOff>167686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15</xdr:col>
      <xdr:colOff>166159</xdr:colOff>
      <xdr:row>13</xdr:row>
      <xdr:rowOff>173084</xdr:rowOff>
    </xdr:from>
    <xdr:to>
      <xdr:col>20</xdr:col>
      <xdr:colOff>29909</xdr:colOff>
      <xdr:row>24</xdr:row>
      <xdr:rowOff>163500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132291</xdr:colOff>
      <xdr:row>6</xdr:row>
      <xdr:rowOff>17992</xdr:rowOff>
    </xdr:from>
    <xdr:to>
      <xdr:col>15</xdr:col>
      <xdr:colOff>22341</xdr:colOff>
      <xdr:row>6</xdr:row>
      <xdr:rowOff>197992</xdr:rowOff>
    </xdr:to>
    <xdr:sp macro="" textlink="">
      <xdr:nvSpPr>
        <xdr:cNvPr id="7" name="Right Arrow 6"/>
        <xdr:cNvSpPr/>
      </xdr:nvSpPr>
      <xdr:spPr>
        <a:xfrm>
          <a:off x="8409516" y="1189567"/>
          <a:ext cx="252000" cy="180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20</xdr:col>
      <xdr:colOff>152400</xdr:colOff>
      <xdr:row>15</xdr:row>
      <xdr:rowOff>184150</xdr:rowOff>
    </xdr:from>
    <xdr:to>
      <xdr:col>22</xdr:col>
      <xdr:colOff>32925</xdr:colOff>
      <xdr:row>16</xdr:row>
      <xdr:rowOff>154600</xdr:rowOff>
    </xdr:to>
    <xdr:sp macro="" textlink="">
      <xdr:nvSpPr>
        <xdr:cNvPr id="8" name="Right Arrow 7"/>
        <xdr:cNvSpPr/>
      </xdr:nvSpPr>
      <xdr:spPr>
        <a:xfrm>
          <a:off x="11811000" y="3155950"/>
          <a:ext cx="252000" cy="180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18</xdr:col>
      <xdr:colOff>551704</xdr:colOff>
      <xdr:row>12</xdr:row>
      <xdr:rowOff>31618</xdr:rowOff>
    </xdr:from>
    <xdr:to>
      <xdr:col>18</xdr:col>
      <xdr:colOff>731704</xdr:colOff>
      <xdr:row>13</xdr:row>
      <xdr:rowOff>83593</xdr:rowOff>
    </xdr:to>
    <xdr:sp macro="" textlink="">
      <xdr:nvSpPr>
        <xdr:cNvPr id="9" name="Right Arrow 8"/>
        <xdr:cNvSpPr/>
      </xdr:nvSpPr>
      <xdr:spPr>
        <a:xfrm rot="5400000">
          <a:off x="10193104" y="2439343"/>
          <a:ext cx="252000" cy="180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0.11491</cdr:x>
      <cdr:y>0.71168</cdr:y>
    </cdr:from>
    <cdr:to>
      <cdr:x>0.46075</cdr:x>
      <cdr:y>0.81657</cdr:y>
    </cdr:to>
    <cdr:sp macro="" textlink="'4. Perfect Competition'!$I$9">
      <cdr:nvSpPr>
        <cdr:cNvPr id="2" name="TextBox 1"/>
        <cdr:cNvSpPr txBox="1"/>
      </cdr:nvSpPr>
      <cdr:spPr>
        <a:xfrm xmlns:a="http://schemas.openxmlformats.org/drawingml/2006/main">
          <a:off x="413195" y="1806231"/>
          <a:ext cx="1243560" cy="266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F6ADBA8-418F-4A37-9ADB-B81C4AB081E8}" type="TxLink">
            <a:rPr lang="en-US" sz="1100" b="1" i="0" u="none" strike="noStrike">
              <a:solidFill>
                <a:srgbClr val="002060"/>
              </a:solidFill>
              <a:latin typeface="Times New Roman"/>
              <a:cs typeface="Times New Roman"/>
            </a:rPr>
            <a:pPr/>
            <a:t> </a:t>
          </a:fld>
          <a:endParaRPr lang="en-CA" sz="1400">
            <a:solidFill>
              <a:srgbClr val="00206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554302</xdr:colOff>
      <xdr:row>2</xdr:row>
      <xdr:rowOff>66675</xdr:rowOff>
    </xdr:from>
    <xdr:to>
      <xdr:col>12</xdr:col>
      <xdr:colOff>1200150</xdr:colOff>
      <xdr:row>25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11</xdr:row>
      <xdr:rowOff>180975</xdr:rowOff>
    </xdr:from>
    <xdr:to>
      <xdr:col>6</xdr:col>
      <xdr:colOff>309150</xdr:colOff>
      <xdr:row>12</xdr:row>
      <xdr:rowOff>160950</xdr:rowOff>
    </xdr:to>
    <xdr:sp macro="" textlink="">
      <xdr:nvSpPr>
        <xdr:cNvPr id="11" name="Right Arrow 10"/>
        <xdr:cNvSpPr/>
      </xdr:nvSpPr>
      <xdr:spPr>
        <a:xfrm>
          <a:off x="3648075" y="2333625"/>
          <a:ext cx="252000" cy="180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12</xdr:col>
      <xdr:colOff>1590675</xdr:colOff>
      <xdr:row>12</xdr:row>
      <xdr:rowOff>28575</xdr:rowOff>
    </xdr:from>
    <xdr:to>
      <xdr:col>12</xdr:col>
      <xdr:colOff>1842675</xdr:colOff>
      <xdr:row>12</xdr:row>
      <xdr:rowOff>208575</xdr:rowOff>
    </xdr:to>
    <xdr:sp macro="" textlink="">
      <xdr:nvSpPr>
        <xdr:cNvPr id="13" name="Right Arrow 12"/>
        <xdr:cNvSpPr/>
      </xdr:nvSpPr>
      <xdr:spPr>
        <a:xfrm>
          <a:off x="8934450" y="2381250"/>
          <a:ext cx="252000" cy="180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21"/>
  <sheetViews>
    <sheetView showGridLines="0" zoomScale="115" zoomScaleNormal="115" workbookViewId="0">
      <selection activeCell="B2" sqref="B2"/>
    </sheetView>
  </sheetViews>
  <sheetFormatPr defaultRowHeight="18.75" x14ac:dyDescent="0.3"/>
  <cols>
    <col min="1" max="1" width="9.140625" style="167"/>
    <col min="2" max="2" width="16.42578125" style="167" customWidth="1"/>
    <col min="3" max="5" width="30.7109375" style="167" customWidth="1"/>
    <col min="6" max="16384" width="9.140625" style="167"/>
  </cols>
  <sheetData>
    <row r="2" spans="2:9" x14ac:dyDescent="0.3">
      <c r="B2" s="115" t="s">
        <v>167</v>
      </c>
      <c r="G2" s="168"/>
      <c r="H2" s="168"/>
      <c r="I2" s="168"/>
    </row>
    <row r="3" spans="2:9" x14ac:dyDescent="0.3">
      <c r="B3" s="115" t="s">
        <v>3</v>
      </c>
      <c r="G3" s="168"/>
      <c r="H3" s="168"/>
      <c r="I3" s="168"/>
    </row>
    <row r="4" spans="2:9" x14ac:dyDescent="0.3">
      <c r="B4" s="115" t="s">
        <v>168</v>
      </c>
      <c r="G4" s="168"/>
      <c r="H4" s="168"/>
      <c r="I4" s="168"/>
    </row>
    <row r="5" spans="2:9" x14ac:dyDescent="0.3">
      <c r="G5" s="168"/>
      <c r="H5" s="168"/>
      <c r="I5" s="168"/>
    </row>
    <row r="6" spans="2:9" x14ac:dyDescent="0.3">
      <c r="G6" s="168"/>
      <c r="H6" s="168"/>
      <c r="I6" s="168"/>
    </row>
    <row r="7" spans="2:9" x14ac:dyDescent="0.3">
      <c r="B7" s="169"/>
      <c r="C7" s="170" t="s">
        <v>4</v>
      </c>
      <c r="D7" s="170" t="s">
        <v>5</v>
      </c>
      <c r="E7" s="170" t="s">
        <v>169</v>
      </c>
      <c r="G7" s="168"/>
      <c r="H7" s="168"/>
      <c r="I7" s="168"/>
    </row>
    <row r="8" spans="2:9" ht="30" customHeight="1" x14ac:dyDescent="0.3">
      <c r="B8" s="171" t="s">
        <v>197</v>
      </c>
      <c r="C8" s="172"/>
      <c r="D8" s="172"/>
      <c r="E8" s="172"/>
      <c r="G8" s="168"/>
      <c r="H8" s="168"/>
      <c r="I8" s="168"/>
    </row>
    <row r="9" spans="2:9" ht="30" customHeight="1" x14ac:dyDescent="0.3">
      <c r="B9" s="171" t="s">
        <v>198</v>
      </c>
      <c r="C9" s="172"/>
      <c r="D9" s="172"/>
      <c r="E9" s="172"/>
      <c r="G9" s="168"/>
      <c r="H9" s="168"/>
      <c r="I9" s="168"/>
    </row>
    <row r="10" spans="2:9" x14ac:dyDescent="0.3">
      <c r="G10" s="168"/>
      <c r="H10" s="168"/>
      <c r="I10" s="168"/>
    </row>
    <row r="11" spans="2:9" x14ac:dyDescent="0.3">
      <c r="B11" s="173" t="s">
        <v>6</v>
      </c>
      <c r="G11" s="168"/>
      <c r="H11" s="168"/>
      <c r="I11" s="168"/>
    </row>
    <row r="12" spans="2:9" x14ac:dyDescent="0.3">
      <c r="G12" s="168"/>
      <c r="H12" s="168"/>
      <c r="I12" s="168"/>
    </row>
    <row r="13" spans="2:9" x14ac:dyDescent="0.3">
      <c r="B13" s="174" t="s">
        <v>199</v>
      </c>
      <c r="G13" s="168"/>
      <c r="H13" s="168"/>
      <c r="I13" s="168"/>
    </row>
    <row r="14" spans="2:9" x14ac:dyDescent="0.3">
      <c r="G14" s="168"/>
      <c r="H14" s="168"/>
      <c r="I14" s="168"/>
    </row>
    <row r="15" spans="2:9" x14ac:dyDescent="0.3">
      <c r="B15" s="175" t="s">
        <v>7</v>
      </c>
      <c r="G15" s="168"/>
      <c r="H15" s="168"/>
      <c r="I15" s="168"/>
    </row>
    <row r="16" spans="2:9" x14ac:dyDescent="0.3">
      <c r="B16" s="175" t="s">
        <v>19</v>
      </c>
      <c r="G16" s="168"/>
      <c r="H16" s="168"/>
      <c r="I16" s="168"/>
    </row>
    <row r="17" spans="2:9" x14ac:dyDescent="0.3">
      <c r="B17" s="175" t="s">
        <v>170</v>
      </c>
      <c r="G17" s="168"/>
      <c r="H17" s="168"/>
      <c r="I17" s="168"/>
    </row>
    <row r="18" spans="2:9" x14ac:dyDescent="0.3">
      <c r="B18" s="175" t="s">
        <v>195</v>
      </c>
      <c r="G18" s="168"/>
      <c r="H18" s="168"/>
      <c r="I18" s="168"/>
    </row>
    <row r="19" spans="2:9" x14ac:dyDescent="0.3">
      <c r="B19" s="175" t="s">
        <v>196</v>
      </c>
      <c r="G19" s="168"/>
      <c r="H19" s="168"/>
      <c r="I19" s="168"/>
    </row>
    <row r="20" spans="2:9" x14ac:dyDescent="0.3">
      <c r="G20" s="168"/>
      <c r="H20" s="168"/>
      <c r="I20" s="168"/>
    </row>
    <row r="21" spans="2:9" x14ac:dyDescent="0.3">
      <c r="B21" s="174" t="s">
        <v>20</v>
      </c>
      <c r="G21" s="168"/>
      <c r="H21" s="168"/>
      <c r="I21" s="168"/>
    </row>
  </sheetData>
  <sheetProtection selectLockedCell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54"/>
  <sheetViews>
    <sheetView showGridLines="0" tabSelected="1" zoomScale="80" zoomScaleNormal="80" workbookViewId="0">
      <selection activeCell="D6" sqref="D6"/>
    </sheetView>
  </sheetViews>
  <sheetFormatPr defaultRowHeight="15" x14ac:dyDescent="0.25"/>
  <cols>
    <col min="1" max="1" width="7.5703125" style="1" customWidth="1"/>
    <col min="2" max="2" width="20.42578125" style="1" customWidth="1"/>
    <col min="3" max="3" width="20.7109375" style="1" customWidth="1"/>
    <col min="4" max="4" width="22.5703125" style="1" customWidth="1"/>
    <col min="5" max="5" width="22.42578125" style="1" customWidth="1"/>
    <col min="6" max="6" width="7.7109375" style="1" customWidth="1"/>
    <col min="7" max="9" width="15.7109375" style="1" customWidth="1"/>
    <col min="10" max="10" width="24.85546875" style="1" customWidth="1"/>
    <col min="11" max="11" width="1.7109375" style="1" customWidth="1"/>
    <col min="12" max="12" width="5.7109375" style="1" customWidth="1"/>
    <col min="13" max="13" width="13.7109375" style="1" customWidth="1"/>
    <col min="14" max="14" width="27" style="1" customWidth="1"/>
    <col min="15" max="15" width="5.7109375" style="1" customWidth="1"/>
    <col min="16" max="16" width="9.140625" style="1"/>
    <col min="17" max="17" width="3.85546875" style="1" hidden="1" customWidth="1"/>
    <col min="18" max="18" width="32.140625" style="1" hidden="1" customWidth="1"/>
    <col min="19" max="20" width="2.140625" style="1" hidden="1" customWidth="1"/>
    <col min="21" max="21" width="9.140625" style="1" hidden="1" customWidth="1"/>
    <col min="22" max="22" width="19.5703125" style="1" hidden="1" customWidth="1"/>
    <col min="23" max="23" width="2.140625" style="1" hidden="1" customWidth="1"/>
    <col min="24" max="24" width="9.140625" style="1" hidden="1" customWidth="1"/>
    <col min="25" max="16384" width="9.140625" style="1"/>
  </cols>
  <sheetData>
    <row r="1" spans="1:28" x14ac:dyDescent="0.25"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2.5" x14ac:dyDescent="0.3">
      <c r="A2" s="98" t="s">
        <v>2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5.75" thickBot="1" x14ac:dyDescent="0.3">
      <c r="Q3" s="24"/>
      <c r="R3" s="24"/>
      <c r="U3" s="24"/>
      <c r="V3" s="24"/>
      <c r="W3" s="24"/>
      <c r="X3" s="24"/>
      <c r="Y3" s="24"/>
      <c r="Z3" s="24"/>
      <c r="AA3" s="24"/>
      <c r="AB3" s="24"/>
    </row>
    <row r="4" spans="1:28" s="2" customFormat="1" ht="32.25" customHeight="1" thickBot="1" x14ac:dyDescent="0.3">
      <c r="B4" s="114" t="s">
        <v>172</v>
      </c>
      <c r="C4" s="114" t="s">
        <v>173</v>
      </c>
      <c r="D4" s="114" t="s">
        <v>0</v>
      </c>
      <c r="E4" s="114" t="s">
        <v>174</v>
      </c>
      <c r="M4" s="87" t="s">
        <v>127</v>
      </c>
      <c r="N4" s="88" t="s">
        <v>27</v>
      </c>
      <c r="O4" s="89"/>
      <c r="Q4" s="37"/>
      <c r="R4" s="37"/>
      <c r="U4" s="37"/>
      <c r="V4" s="37"/>
      <c r="W4" s="37"/>
      <c r="X4" s="37"/>
      <c r="Y4" s="37"/>
      <c r="Z4" s="37"/>
      <c r="AA4" s="37"/>
      <c r="AB4" s="37"/>
    </row>
    <row r="5" spans="1:28" ht="15.75" x14ac:dyDescent="0.25">
      <c r="B5" s="3">
        <v>0</v>
      </c>
      <c r="C5" s="3">
        <v>0</v>
      </c>
      <c r="D5" s="3" t="s">
        <v>1</v>
      </c>
      <c r="E5" s="3" t="s">
        <v>1</v>
      </c>
      <c r="M5" s="90" t="s">
        <v>21</v>
      </c>
      <c r="N5" s="10"/>
      <c r="O5" s="91"/>
      <c r="Q5" s="24"/>
      <c r="R5" s="24"/>
      <c r="U5" s="24"/>
      <c r="V5" s="24"/>
      <c r="W5" s="24"/>
      <c r="X5" s="24"/>
      <c r="Y5" s="24"/>
      <c r="Z5" s="24"/>
      <c r="AA5" s="24"/>
      <c r="AB5" s="24"/>
    </row>
    <row r="6" spans="1:28" ht="15.75" x14ac:dyDescent="0.25">
      <c r="B6" s="3">
        <v>1</v>
      </c>
      <c r="C6" s="3">
        <v>10</v>
      </c>
      <c r="D6" s="7"/>
      <c r="E6" s="8"/>
      <c r="M6" s="90" t="s">
        <v>22</v>
      </c>
      <c r="N6" s="10"/>
      <c r="O6" s="91"/>
      <c r="P6" s="12" t="s">
        <v>24</v>
      </c>
      <c r="Q6" s="40">
        <v>10</v>
      </c>
      <c r="R6" s="40">
        <v>10</v>
      </c>
      <c r="S6" s="40">
        <f t="shared" ref="S6:T15" si="0">IF(ROUND(D6,1)=ROUND(Q6,1),1,0)</f>
        <v>0</v>
      </c>
      <c r="T6" s="40">
        <f t="shared" si="0"/>
        <v>0</v>
      </c>
      <c r="U6" s="40"/>
      <c r="V6" s="117" t="s">
        <v>24</v>
      </c>
      <c r="W6" s="41">
        <f>IF(V6=N5,1,0)</f>
        <v>0</v>
      </c>
      <c r="X6" s="40"/>
      <c r="Y6" s="40"/>
      <c r="Z6" s="24"/>
      <c r="AA6" s="24"/>
      <c r="AB6" s="24"/>
    </row>
    <row r="7" spans="1:28" ht="16.5" thickBot="1" x14ac:dyDescent="0.3">
      <c r="B7" s="3">
        <v>2</v>
      </c>
      <c r="C7" s="3">
        <v>25</v>
      </c>
      <c r="D7" s="7"/>
      <c r="E7" s="8"/>
      <c r="M7" s="90" t="s">
        <v>23</v>
      </c>
      <c r="N7" s="13"/>
      <c r="O7" s="91"/>
      <c r="P7" s="12" t="s">
        <v>25</v>
      </c>
      <c r="Q7" s="40">
        <v>15</v>
      </c>
      <c r="R7" s="40">
        <v>12.5</v>
      </c>
      <c r="S7" s="40">
        <f t="shared" si="0"/>
        <v>0</v>
      </c>
      <c r="T7" s="40">
        <f t="shared" si="0"/>
        <v>0</v>
      </c>
      <c r="U7" s="40"/>
      <c r="V7" s="117" t="s">
        <v>26</v>
      </c>
      <c r="W7" s="41">
        <f>IF(V7=N6,1,0)</f>
        <v>0</v>
      </c>
      <c r="X7" s="40"/>
      <c r="Y7" s="40"/>
      <c r="Z7" s="24"/>
      <c r="AA7" s="24"/>
      <c r="AB7" s="24"/>
    </row>
    <row r="8" spans="1:28" x14ac:dyDescent="0.25">
      <c r="B8" s="3">
        <v>3</v>
      </c>
      <c r="C8" s="3">
        <v>45</v>
      </c>
      <c r="D8" s="7"/>
      <c r="E8" s="8"/>
      <c r="M8" s="92"/>
      <c r="N8" s="86"/>
      <c r="O8" s="93"/>
      <c r="P8" s="12" t="s">
        <v>26</v>
      </c>
      <c r="Q8" s="40">
        <v>20</v>
      </c>
      <c r="R8" s="40">
        <v>15</v>
      </c>
      <c r="S8" s="40">
        <f t="shared" si="0"/>
        <v>0</v>
      </c>
      <c r="T8" s="40">
        <f t="shared" si="0"/>
        <v>0</v>
      </c>
      <c r="U8" s="40"/>
      <c r="V8" s="117" t="s">
        <v>25</v>
      </c>
      <c r="W8" s="41">
        <f>IF(V8=N7,1,0)</f>
        <v>0</v>
      </c>
      <c r="X8" s="40"/>
      <c r="Y8" s="40"/>
      <c r="Z8" s="24"/>
      <c r="AA8" s="24"/>
      <c r="AB8" s="24"/>
    </row>
    <row r="9" spans="1:28" ht="15.75" thickBot="1" x14ac:dyDescent="0.3">
      <c r="B9" s="3">
        <v>4</v>
      </c>
      <c r="C9" s="3">
        <v>60</v>
      </c>
      <c r="D9" s="7"/>
      <c r="E9" s="8"/>
      <c r="M9" s="94"/>
      <c r="N9" s="95"/>
      <c r="O9" s="96"/>
      <c r="Q9" s="40">
        <v>15</v>
      </c>
      <c r="R9" s="40">
        <v>15</v>
      </c>
      <c r="S9" s="40">
        <f t="shared" si="0"/>
        <v>0</v>
      </c>
      <c r="T9" s="40">
        <f t="shared" si="0"/>
        <v>0</v>
      </c>
      <c r="U9" s="40"/>
      <c r="V9" s="40"/>
      <c r="W9" s="40"/>
      <c r="X9" s="40"/>
      <c r="Y9" s="40"/>
      <c r="Z9" s="24"/>
      <c r="AA9" s="24"/>
      <c r="AB9" s="24"/>
    </row>
    <row r="10" spans="1:28" x14ac:dyDescent="0.25">
      <c r="B10" s="3">
        <v>5</v>
      </c>
      <c r="C10" s="3">
        <v>70</v>
      </c>
      <c r="D10" s="7"/>
      <c r="E10" s="8"/>
      <c r="Q10" s="41">
        <v>10</v>
      </c>
      <c r="R10" s="40">
        <v>14</v>
      </c>
      <c r="S10" s="40">
        <f t="shared" si="0"/>
        <v>0</v>
      </c>
      <c r="T10" s="40">
        <f t="shared" si="0"/>
        <v>0</v>
      </c>
      <c r="U10" s="40"/>
      <c r="V10" s="40"/>
      <c r="W10" s="40"/>
      <c r="X10" s="40"/>
      <c r="Y10" s="40"/>
      <c r="Z10" s="24"/>
      <c r="AA10" s="24"/>
      <c r="AB10" s="24"/>
    </row>
    <row r="11" spans="1:28" x14ac:dyDescent="0.25">
      <c r="B11" s="3">
        <v>6</v>
      </c>
      <c r="C11" s="3">
        <v>75</v>
      </c>
      <c r="D11" s="7"/>
      <c r="E11" s="8"/>
      <c r="Q11" s="41">
        <v>5</v>
      </c>
      <c r="R11" s="40">
        <v>12.5</v>
      </c>
      <c r="S11" s="40">
        <f t="shared" si="0"/>
        <v>0</v>
      </c>
      <c r="T11" s="40">
        <f t="shared" si="0"/>
        <v>0</v>
      </c>
      <c r="U11" s="40"/>
      <c r="V11" s="40"/>
      <c r="W11" s="40"/>
      <c r="X11" s="40"/>
      <c r="Y11" s="40"/>
      <c r="Z11" s="24"/>
      <c r="AA11" s="24"/>
      <c r="AB11" s="24"/>
    </row>
    <row r="12" spans="1:28" x14ac:dyDescent="0.25">
      <c r="B12" s="3">
        <v>7</v>
      </c>
      <c r="C12" s="3">
        <v>75</v>
      </c>
      <c r="D12" s="7"/>
      <c r="E12" s="8"/>
      <c r="Q12" s="41">
        <v>0</v>
      </c>
      <c r="R12" s="40">
        <v>10.7</v>
      </c>
      <c r="S12" s="40">
        <f t="shared" si="0"/>
        <v>1</v>
      </c>
      <c r="T12" s="40">
        <f t="shared" si="0"/>
        <v>0</v>
      </c>
      <c r="U12" s="40"/>
      <c r="V12" s="40"/>
      <c r="W12" s="40"/>
      <c r="X12" s="40"/>
      <c r="Y12" s="40"/>
      <c r="Z12" s="24"/>
      <c r="AA12" s="24"/>
      <c r="AB12" s="24"/>
    </row>
    <row r="13" spans="1:28" x14ac:dyDescent="0.25">
      <c r="B13" s="3">
        <v>8</v>
      </c>
      <c r="C13" s="3">
        <v>70</v>
      </c>
      <c r="D13" s="7"/>
      <c r="E13" s="8"/>
      <c r="Q13" s="41">
        <v>-5</v>
      </c>
      <c r="R13" s="40">
        <v>8.8000000000000007</v>
      </c>
      <c r="S13" s="40">
        <f t="shared" si="0"/>
        <v>0</v>
      </c>
      <c r="T13" s="40">
        <f t="shared" si="0"/>
        <v>0</v>
      </c>
      <c r="U13" s="40"/>
      <c r="V13" s="40"/>
      <c r="W13" s="40"/>
      <c r="X13" s="40"/>
      <c r="Y13" s="40"/>
      <c r="Z13" s="24"/>
      <c r="AA13" s="24"/>
      <c r="AB13" s="24"/>
    </row>
    <row r="14" spans="1:28" x14ac:dyDescent="0.25">
      <c r="B14" s="3">
        <v>9</v>
      </c>
      <c r="C14" s="3">
        <v>60</v>
      </c>
      <c r="D14" s="7"/>
      <c r="E14" s="8"/>
      <c r="Q14" s="41">
        <v>-10</v>
      </c>
      <c r="R14" s="40">
        <v>6.7</v>
      </c>
      <c r="S14" s="40">
        <f t="shared" si="0"/>
        <v>0</v>
      </c>
      <c r="T14" s="40">
        <f t="shared" ref="T14:T15" si="1">IF(ROUND(E14,1)=ROUND(R14,1),1,0)</f>
        <v>0</v>
      </c>
      <c r="U14" s="40"/>
      <c r="V14" s="40"/>
      <c r="W14" s="40"/>
      <c r="X14" s="40"/>
      <c r="Y14" s="40"/>
      <c r="Z14" s="24"/>
      <c r="AA14" s="24"/>
      <c r="AB14" s="24"/>
    </row>
    <row r="15" spans="1:28" x14ac:dyDescent="0.25">
      <c r="B15" s="17">
        <v>10</v>
      </c>
      <c r="C15" s="17">
        <v>45</v>
      </c>
      <c r="D15" s="18"/>
      <c r="E15" s="19"/>
      <c r="Q15" s="41">
        <v>-15</v>
      </c>
      <c r="R15" s="40">
        <v>4.5</v>
      </c>
      <c r="S15" s="40">
        <f t="shared" si="0"/>
        <v>0</v>
      </c>
      <c r="T15" s="40">
        <f t="shared" si="1"/>
        <v>0</v>
      </c>
      <c r="U15" s="40"/>
      <c r="V15" s="40"/>
      <c r="W15" s="40"/>
      <c r="X15" s="40"/>
      <c r="Y15" s="40"/>
      <c r="Z15" s="24"/>
      <c r="AA15" s="24"/>
      <c r="AB15" s="24"/>
    </row>
    <row r="16" spans="1:28" ht="15.75" thickBot="1" x14ac:dyDescent="0.3">
      <c r="G16" s="20"/>
      <c r="H16" s="21"/>
      <c r="I16" s="21"/>
      <c r="J16" s="21"/>
      <c r="K16" s="21"/>
      <c r="L16" s="39"/>
      <c r="Q16" s="41"/>
      <c r="R16" s="40"/>
      <c r="S16" s="40"/>
      <c r="T16" s="40"/>
      <c r="U16" s="40"/>
      <c r="V16" s="40"/>
      <c r="W16" s="40"/>
      <c r="X16" s="40"/>
      <c r="Y16" s="40"/>
      <c r="Z16" s="24"/>
      <c r="AA16" s="24"/>
      <c r="AB16" s="24"/>
    </row>
    <row r="17" spans="1:28" ht="33" customHeight="1" thickBot="1" x14ac:dyDescent="0.3">
      <c r="B17" s="114" t="s">
        <v>172</v>
      </c>
      <c r="C17" s="114" t="s">
        <v>173</v>
      </c>
      <c r="D17" s="114" t="s">
        <v>0</v>
      </c>
      <c r="E17" s="114" t="s">
        <v>174</v>
      </c>
      <c r="M17" s="87" t="s">
        <v>128</v>
      </c>
      <c r="N17" s="97" t="s">
        <v>27</v>
      </c>
      <c r="O17" s="89"/>
      <c r="Q17" s="41"/>
      <c r="R17" s="40"/>
      <c r="S17" s="40"/>
      <c r="T17" s="40"/>
      <c r="U17" s="40"/>
      <c r="V17" s="40"/>
      <c r="W17" s="40"/>
      <c r="X17" s="40"/>
      <c r="Y17" s="40"/>
      <c r="Z17" s="24"/>
      <c r="AA17" s="24"/>
      <c r="AB17" s="24"/>
    </row>
    <row r="18" spans="1:28" ht="15.75" x14ac:dyDescent="0.25">
      <c r="B18" s="3">
        <v>0</v>
      </c>
      <c r="C18" s="7"/>
      <c r="D18" s="3" t="s">
        <v>1</v>
      </c>
      <c r="E18" s="3" t="s">
        <v>1</v>
      </c>
      <c r="M18" s="90" t="s">
        <v>23</v>
      </c>
      <c r="N18" s="10"/>
      <c r="O18" s="91"/>
      <c r="Q18" s="41"/>
      <c r="R18" s="40"/>
      <c r="S18" s="40"/>
      <c r="T18" s="40"/>
      <c r="U18" s="40"/>
      <c r="V18" s="40"/>
      <c r="W18" s="40"/>
      <c r="X18" s="40"/>
      <c r="Y18" s="40"/>
      <c r="Z18" s="24"/>
      <c r="AA18" s="24"/>
      <c r="AB18" s="24"/>
    </row>
    <row r="19" spans="1:28" ht="15.75" x14ac:dyDescent="0.25">
      <c r="B19" s="3">
        <v>1</v>
      </c>
      <c r="C19" s="7"/>
      <c r="D19" s="7"/>
      <c r="E19" s="8"/>
      <c r="M19" s="90" t="s">
        <v>22</v>
      </c>
      <c r="N19" s="10"/>
      <c r="O19" s="91"/>
      <c r="Q19" s="40"/>
      <c r="R19" s="118" t="s">
        <v>26</v>
      </c>
      <c r="S19" s="41">
        <f>IF(R19=N18,1,0)</f>
        <v>0</v>
      </c>
      <c r="T19" s="40"/>
      <c r="U19" s="40"/>
      <c r="V19" s="40"/>
      <c r="W19" s="40"/>
      <c r="X19" s="40"/>
      <c r="Y19" s="40"/>
      <c r="Z19" s="24"/>
      <c r="AA19" s="24"/>
      <c r="AB19" s="24"/>
    </row>
    <row r="20" spans="1:28" ht="16.5" thickBot="1" x14ac:dyDescent="0.3">
      <c r="B20" s="3">
        <v>2</v>
      </c>
      <c r="C20" s="7"/>
      <c r="D20" s="7"/>
      <c r="E20" s="8"/>
      <c r="M20" s="90" t="s">
        <v>21</v>
      </c>
      <c r="N20" s="13"/>
      <c r="O20" s="91"/>
      <c r="Q20" s="40"/>
      <c r="R20" s="118" t="s">
        <v>25</v>
      </c>
      <c r="S20" s="41">
        <f>IF(R20=N19,1,0)</f>
        <v>0</v>
      </c>
      <c r="T20" s="40"/>
      <c r="U20" s="40"/>
      <c r="V20" s="40"/>
      <c r="W20" s="40"/>
      <c r="X20" s="40"/>
      <c r="Y20" s="40"/>
      <c r="Z20" s="24"/>
      <c r="AA20" s="24"/>
      <c r="AB20" s="24"/>
    </row>
    <row r="21" spans="1:28" ht="15.75" thickBot="1" x14ac:dyDescent="0.3">
      <c r="B21" s="3">
        <v>3</v>
      </c>
      <c r="C21" s="176"/>
      <c r="D21" s="7"/>
      <c r="E21" s="8"/>
      <c r="M21" s="92"/>
      <c r="N21" s="86"/>
      <c r="O21" s="93"/>
      <c r="Q21" s="40"/>
      <c r="R21" s="119" t="s">
        <v>24</v>
      </c>
      <c r="S21" s="41">
        <f>IF(R21=N20,1,0)</f>
        <v>0</v>
      </c>
      <c r="T21" s="40"/>
      <c r="U21" s="40"/>
      <c r="V21" s="40"/>
      <c r="W21" s="40"/>
      <c r="X21" s="40"/>
      <c r="Y21" s="40"/>
      <c r="Z21" s="24"/>
      <c r="AA21" s="24"/>
      <c r="AB21" s="24"/>
    </row>
    <row r="22" spans="1:28" ht="15.75" thickBot="1" x14ac:dyDescent="0.3">
      <c r="B22" s="3">
        <v>4</v>
      </c>
      <c r="C22" s="7"/>
      <c r="D22" s="7"/>
      <c r="E22" s="8"/>
      <c r="M22" s="94"/>
      <c r="N22" s="95"/>
      <c r="O22" s="96"/>
      <c r="Q22" s="40"/>
      <c r="R22" s="40"/>
      <c r="S22" s="40"/>
      <c r="T22" s="40"/>
      <c r="U22" s="40"/>
      <c r="V22" s="40"/>
      <c r="W22" s="40"/>
      <c r="X22" s="40"/>
      <c r="Y22" s="40"/>
      <c r="Z22" s="24"/>
      <c r="AA22" s="24"/>
      <c r="AB22" s="24"/>
    </row>
    <row r="23" spans="1:28" x14ac:dyDescent="0.25">
      <c r="B23" s="3">
        <v>5</v>
      </c>
      <c r="C23" s="7"/>
      <c r="D23" s="7"/>
      <c r="E23" s="8"/>
      <c r="Q23" s="40"/>
      <c r="R23" s="40"/>
      <c r="S23" s="40"/>
      <c r="T23" s="40"/>
      <c r="U23" s="40"/>
      <c r="V23" s="40"/>
      <c r="W23" s="40"/>
      <c r="X23" s="40"/>
      <c r="Y23" s="40"/>
      <c r="Z23" s="24"/>
      <c r="AA23" s="24"/>
      <c r="AB23" s="24"/>
    </row>
    <row r="24" spans="1:28" x14ac:dyDescent="0.25">
      <c r="B24" s="3">
        <v>6</v>
      </c>
      <c r="C24" s="7"/>
      <c r="D24" s="7"/>
      <c r="E24" s="8"/>
      <c r="Q24" s="40"/>
      <c r="R24" s="40"/>
      <c r="S24" s="40"/>
      <c r="T24" s="40"/>
      <c r="U24" s="40"/>
      <c r="V24" s="40"/>
      <c r="W24" s="40"/>
      <c r="X24" s="40"/>
      <c r="Y24" s="40"/>
      <c r="Z24" s="24"/>
      <c r="AA24" s="24"/>
      <c r="AB24" s="24"/>
    </row>
    <row r="25" spans="1:28" x14ac:dyDescent="0.25">
      <c r="B25" s="3">
        <v>7</v>
      </c>
      <c r="C25" s="7"/>
      <c r="D25" s="7"/>
      <c r="E25" s="8"/>
      <c r="Q25" s="41"/>
      <c r="R25" s="40"/>
      <c r="S25" s="40"/>
      <c r="T25" s="40"/>
      <c r="U25" s="40"/>
      <c r="V25" s="40"/>
      <c r="W25" s="40"/>
      <c r="X25" s="40"/>
      <c r="Y25" s="40"/>
      <c r="Z25" s="24"/>
      <c r="AA25" s="24"/>
      <c r="AB25" s="24"/>
    </row>
    <row r="26" spans="1:28" x14ac:dyDescent="0.25">
      <c r="B26" s="3">
        <v>8</v>
      </c>
      <c r="C26" s="7"/>
      <c r="D26" s="7"/>
      <c r="E26" s="8"/>
      <c r="Q26" s="41"/>
      <c r="R26" s="40"/>
      <c r="S26" s="40"/>
      <c r="T26" s="40"/>
      <c r="U26" s="40"/>
      <c r="V26" s="40"/>
      <c r="W26" s="40"/>
      <c r="X26" s="40"/>
      <c r="Y26" s="40"/>
      <c r="Z26" s="24"/>
      <c r="AA26" s="24"/>
      <c r="AB26" s="24"/>
    </row>
    <row r="27" spans="1:28" x14ac:dyDescent="0.25">
      <c r="B27" s="3">
        <v>9</v>
      </c>
      <c r="C27" s="7"/>
      <c r="D27" s="7"/>
      <c r="E27" s="8"/>
      <c r="Q27" s="41"/>
      <c r="R27" s="40"/>
      <c r="S27" s="40"/>
      <c r="T27" s="40"/>
      <c r="U27" s="40"/>
      <c r="V27" s="40"/>
      <c r="W27" s="40"/>
      <c r="X27" s="40"/>
      <c r="Y27" s="40"/>
      <c r="Z27" s="24"/>
      <c r="AA27" s="24"/>
      <c r="AB27" s="24"/>
    </row>
    <row r="28" spans="1:28" ht="15.75" thickBot="1" x14ac:dyDescent="0.3">
      <c r="B28" s="22">
        <v>10</v>
      </c>
      <c r="C28" s="120"/>
      <c r="D28" s="120"/>
      <c r="E28" s="121"/>
      <c r="Q28" s="40"/>
      <c r="R28" s="40"/>
      <c r="S28" s="40"/>
      <c r="T28" s="40"/>
      <c r="U28" s="40"/>
      <c r="V28" s="40"/>
      <c r="W28" s="40"/>
      <c r="X28" s="40"/>
      <c r="Y28" s="40"/>
      <c r="Z28" s="24"/>
      <c r="AA28" s="24"/>
      <c r="AB28" s="24"/>
    </row>
    <row r="29" spans="1:28" ht="15.75" thickBot="1" x14ac:dyDescent="0.3">
      <c r="B29" s="25"/>
      <c r="C29" s="25"/>
      <c r="D29" s="25"/>
      <c r="E29" s="25"/>
      <c r="Q29" s="41"/>
      <c r="R29" s="41"/>
      <c r="S29" s="41"/>
      <c r="T29" s="41"/>
      <c r="U29" s="41"/>
      <c r="V29" s="41"/>
      <c r="W29" s="41"/>
      <c r="X29" s="41"/>
      <c r="Y29" s="41"/>
    </row>
    <row r="30" spans="1:28" ht="25.5" customHeight="1" x14ac:dyDescent="0.3">
      <c r="A30" s="26" t="s">
        <v>42</v>
      </c>
      <c r="B30" s="27"/>
      <c r="C30" s="27"/>
      <c r="D30" s="27"/>
      <c r="E30" s="27"/>
      <c r="F30" s="27"/>
      <c r="G30" s="27"/>
      <c r="H30" s="84" t="s">
        <v>8</v>
      </c>
      <c r="I30" s="27"/>
      <c r="J30" s="27"/>
      <c r="K30" s="27"/>
      <c r="L30" s="27"/>
      <c r="M30" s="27"/>
      <c r="N30" s="27"/>
      <c r="O30" s="27"/>
      <c r="P30" s="27"/>
      <c r="Q30" s="41"/>
      <c r="R30" s="41"/>
      <c r="S30" s="41"/>
      <c r="T30" s="41"/>
      <c r="U30" s="41"/>
      <c r="V30" s="41"/>
      <c r="W30" s="41"/>
      <c r="X30" s="41"/>
      <c r="Y30" s="41"/>
    </row>
    <row r="31" spans="1:28" ht="19.5" customHeight="1" x14ac:dyDescent="0.25">
      <c r="A31" s="33" t="s">
        <v>8</v>
      </c>
      <c r="B31" s="28"/>
      <c r="C31" s="28"/>
      <c r="D31" s="28"/>
      <c r="E31" s="28"/>
      <c r="F31" s="28"/>
      <c r="G31" s="28"/>
      <c r="H31" s="34">
        <v>10</v>
      </c>
      <c r="I31" s="35" t="s">
        <v>171</v>
      </c>
      <c r="J31" s="30"/>
      <c r="K31" s="30"/>
      <c r="L31" s="30"/>
      <c r="M31" s="30"/>
      <c r="N31" s="30"/>
      <c r="O31" s="28"/>
      <c r="P31" s="28"/>
      <c r="Q31" s="41"/>
      <c r="R31" s="41"/>
      <c r="S31" s="41"/>
      <c r="T31" s="41"/>
      <c r="U31" s="41"/>
      <c r="V31" s="41"/>
      <c r="W31" s="41"/>
      <c r="X31" s="41"/>
      <c r="Y31" s="41"/>
    </row>
    <row r="32" spans="1:28" s="23" customFormat="1" ht="15.75" x14ac:dyDescent="0.25">
      <c r="A32" s="34">
        <v>20</v>
      </c>
      <c r="B32" s="35" t="s">
        <v>50</v>
      </c>
      <c r="C32" s="30"/>
      <c r="D32" s="30"/>
      <c r="E32" s="30"/>
      <c r="F32" s="30"/>
      <c r="G32" s="30"/>
      <c r="H32" s="34"/>
      <c r="I32" s="36" t="s">
        <v>44</v>
      </c>
      <c r="J32" s="30"/>
      <c r="K32" s="30"/>
      <c r="L32" s="30"/>
      <c r="M32" s="30"/>
      <c r="N32" s="30"/>
      <c r="O32" s="30"/>
      <c r="P32" s="30"/>
      <c r="Q32" s="41"/>
      <c r="R32" s="41" t="s">
        <v>33</v>
      </c>
      <c r="S32" s="41">
        <f>IF(R32=J33,10,0)</f>
        <v>0</v>
      </c>
      <c r="T32" s="41"/>
      <c r="U32" s="41"/>
      <c r="V32" s="41"/>
      <c r="W32" s="41"/>
      <c r="X32" s="41"/>
      <c r="Y32" s="41"/>
    </row>
    <row r="33" spans="1:25" s="23" customFormat="1" ht="15.75" x14ac:dyDescent="0.25">
      <c r="A33" s="34"/>
      <c r="B33" s="30"/>
      <c r="C33" s="30"/>
      <c r="D33" s="30"/>
      <c r="E33" s="30"/>
      <c r="F33" s="30"/>
      <c r="G33" s="30"/>
      <c r="H33" s="30"/>
      <c r="I33" s="30"/>
      <c r="J33" s="83"/>
      <c r="K33" s="38" t="s">
        <v>46</v>
      </c>
      <c r="L33" s="30"/>
      <c r="M33" s="30"/>
      <c r="N33" s="30"/>
      <c r="O33" s="30"/>
      <c r="P33" s="30"/>
      <c r="Q33" s="41"/>
      <c r="R33" s="41" t="s">
        <v>32</v>
      </c>
      <c r="S33" s="41">
        <f>IF(R33=J33,0,0)</f>
        <v>0</v>
      </c>
      <c r="T33" s="41"/>
      <c r="U33" s="41"/>
      <c r="V33" s="41"/>
      <c r="W33" s="41"/>
      <c r="X33" s="41"/>
      <c r="Y33" s="41"/>
    </row>
    <row r="34" spans="1:25" s="23" customFormat="1" ht="15.75" x14ac:dyDescent="0.25">
      <c r="A34" s="34">
        <v>6</v>
      </c>
      <c r="B34" s="35" t="s">
        <v>175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41"/>
      <c r="R34" s="41"/>
      <c r="S34" s="41"/>
      <c r="T34" s="41"/>
      <c r="U34" s="41"/>
      <c r="V34" s="41"/>
      <c r="W34" s="41"/>
      <c r="X34" s="41"/>
      <c r="Y34" s="41"/>
    </row>
    <row r="35" spans="1:25" s="23" customFormat="1" ht="15.75" x14ac:dyDescent="0.25">
      <c r="A35" s="34"/>
      <c r="B35" s="30"/>
      <c r="C35" s="30"/>
      <c r="D35" s="30"/>
      <c r="E35" s="30"/>
      <c r="F35" s="30"/>
      <c r="G35" s="30"/>
      <c r="H35" s="34">
        <v>6</v>
      </c>
      <c r="I35" s="35" t="s">
        <v>176</v>
      </c>
      <c r="J35" s="30"/>
      <c r="K35" s="30"/>
      <c r="L35" s="30"/>
      <c r="M35" s="30"/>
      <c r="N35" s="30"/>
      <c r="O35" s="30"/>
      <c r="P35" s="30"/>
      <c r="Q35" s="41"/>
      <c r="R35" s="41"/>
      <c r="S35" s="41"/>
      <c r="T35" s="41"/>
      <c r="U35" s="41"/>
      <c r="V35" s="41"/>
      <c r="W35" s="41"/>
      <c r="X35" s="41"/>
      <c r="Y35" s="41"/>
    </row>
    <row r="36" spans="1:25" s="23" customFormat="1" ht="15.75" x14ac:dyDescent="0.25">
      <c r="A36" s="34">
        <v>5</v>
      </c>
      <c r="B36" s="35" t="s">
        <v>51</v>
      </c>
      <c r="C36" s="30"/>
      <c r="D36" s="30"/>
      <c r="E36" s="30"/>
      <c r="F36" s="30"/>
      <c r="G36" s="30"/>
      <c r="H36" s="31"/>
      <c r="I36" s="31"/>
      <c r="J36" s="31"/>
      <c r="K36" s="31"/>
      <c r="L36" s="31"/>
      <c r="M36" s="31"/>
      <c r="N36" s="31"/>
      <c r="O36" s="30"/>
      <c r="P36" s="30"/>
      <c r="Q36" s="41"/>
      <c r="R36" s="41"/>
      <c r="S36" s="41"/>
      <c r="T36" s="41"/>
      <c r="U36" s="41"/>
      <c r="V36" s="41"/>
      <c r="W36" s="41"/>
      <c r="X36" s="41"/>
      <c r="Y36" s="41"/>
    </row>
    <row r="37" spans="1:25" s="23" customFormat="1" ht="15.75" x14ac:dyDescent="0.25">
      <c r="A37" s="29"/>
      <c r="B37" s="30" t="s">
        <v>43</v>
      </c>
      <c r="C37" s="30"/>
      <c r="D37" s="30"/>
      <c r="E37" s="30"/>
      <c r="F37" s="30"/>
      <c r="G37" s="30"/>
      <c r="H37" s="34">
        <v>5</v>
      </c>
      <c r="I37" s="35" t="s">
        <v>55</v>
      </c>
      <c r="J37" s="35"/>
      <c r="K37" s="35"/>
      <c r="L37" s="35"/>
      <c r="M37" s="35"/>
      <c r="N37" s="35"/>
      <c r="O37" s="30"/>
      <c r="P37" s="30"/>
      <c r="Q37" s="41"/>
      <c r="R37" s="41"/>
      <c r="S37" s="41"/>
      <c r="T37" s="41"/>
      <c r="U37" s="41"/>
      <c r="V37" s="41"/>
      <c r="W37" s="41"/>
      <c r="X37" s="41"/>
      <c r="Y37" s="41"/>
    </row>
    <row r="38" spans="1:25" s="23" customFormat="1" ht="15.75" x14ac:dyDescent="0.25">
      <c r="A38" s="29"/>
      <c r="B38" s="177"/>
      <c r="C38" s="178"/>
      <c r="D38" s="178"/>
      <c r="E38" s="178"/>
      <c r="F38" s="178"/>
      <c r="G38" s="179"/>
      <c r="H38" s="30"/>
      <c r="I38" s="30" t="s">
        <v>43</v>
      </c>
      <c r="J38" s="30"/>
      <c r="K38" s="30"/>
      <c r="L38" s="30"/>
      <c r="M38" s="30"/>
      <c r="N38" s="30"/>
      <c r="O38" s="30"/>
      <c r="P38" s="30"/>
      <c r="Q38" s="41"/>
      <c r="R38" s="41" t="s">
        <v>34</v>
      </c>
      <c r="S38" s="41"/>
      <c r="T38" s="41">
        <f>IF(R38=B43,5,0)</f>
        <v>0</v>
      </c>
      <c r="U38" s="41"/>
      <c r="V38" s="41"/>
      <c r="W38" s="41"/>
      <c r="X38" s="41"/>
      <c r="Y38" s="41"/>
    </row>
    <row r="39" spans="1:25" s="23" customFormat="1" ht="24.95" customHeight="1" x14ac:dyDescent="0.25">
      <c r="A39" s="29"/>
      <c r="B39" s="180"/>
      <c r="C39" s="181"/>
      <c r="D39" s="181"/>
      <c r="E39" s="181"/>
      <c r="F39" s="181"/>
      <c r="G39" s="182"/>
      <c r="H39" s="30"/>
      <c r="I39" s="186"/>
      <c r="J39" s="187"/>
      <c r="K39" s="187"/>
      <c r="L39" s="187"/>
      <c r="M39" s="187"/>
      <c r="N39" s="188"/>
      <c r="O39" s="35"/>
      <c r="P39" s="35"/>
      <c r="Q39" s="41"/>
      <c r="R39" s="41" t="s">
        <v>31</v>
      </c>
      <c r="S39" s="41"/>
      <c r="T39" s="41">
        <f>IF(R39=B43,3,0)</f>
        <v>0</v>
      </c>
      <c r="U39" s="41"/>
      <c r="V39" s="41"/>
      <c r="W39" s="41"/>
      <c r="X39" s="41"/>
      <c r="Y39" s="41"/>
    </row>
    <row r="40" spans="1:25" s="23" customFormat="1" ht="24.95" customHeight="1" x14ac:dyDescent="0.25">
      <c r="A40" s="29"/>
      <c r="B40" s="180"/>
      <c r="C40" s="181"/>
      <c r="D40" s="181"/>
      <c r="E40" s="181"/>
      <c r="F40" s="181"/>
      <c r="G40" s="182"/>
      <c r="H40" s="30"/>
      <c r="I40" s="189"/>
      <c r="J40" s="190"/>
      <c r="K40" s="190"/>
      <c r="L40" s="190"/>
      <c r="M40" s="190"/>
      <c r="N40" s="191"/>
      <c r="O40" s="30"/>
      <c r="P40" s="30"/>
    </row>
    <row r="41" spans="1:25" s="23" customFormat="1" ht="24.95" customHeight="1" x14ac:dyDescent="0.25">
      <c r="A41" s="29"/>
      <c r="B41" s="183"/>
      <c r="C41" s="184"/>
      <c r="D41" s="184"/>
      <c r="E41" s="184"/>
      <c r="F41" s="184"/>
      <c r="G41" s="185"/>
      <c r="H41" s="30"/>
      <c r="I41" s="189"/>
      <c r="J41" s="190"/>
      <c r="K41" s="190"/>
      <c r="L41" s="190"/>
      <c r="M41" s="190"/>
      <c r="N41" s="191"/>
      <c r="O41" s="30"/>
      <c r="P41" s="30"/>
    </row>
    <row r="42" spans="1:25" s="23" customFormat="1" ht="20.100000000000001" customHeight="1" x14ac:dyDescent="0.25">
      <c r="A42" s="29"/>
      <c r="B42" s="30"/>
      <c r="C42" s="32"/>
      <c r="D42" s="32"/>
      <c r="E42" s="32"/>
      <c r="F42" s="30"/>
      <c r="G42" s="30"/>
      <c r="H42" s="30"/>
      <c r="I42" s="189"/>
      <c r="J42" s="190"/>
      <c r="K42" s="190"/>
      <c r="L42" s="190"/>
      <c r="M42" s="190"/>
      <c r="N42" s="191"/>
      <c r="O42" s="30"/>
      <c r="P42" s="30"/>
      <c r="R42" s="41" t="s">
        <v>34</v>
      </c>
      <c r="S42" s="41"/>
      <c r="T42" s="41">
        <f>IF(R42=I45,5,0)</f>
        <v>0</v>
      </c>
      <c r="U42" s="41"/>
    </row>
    <row r="43" spans="1:25" s="23" customFormat="1" ht="15.75" x14ac:dyDescent="0.25">
      <c r="A43" s="30"/>
      <c r="B43" s="85"/>
      <c r="C43" s="38" t="s">
        <v>46</v>
      </c>
      <c r="D43" s="30"/>
      <c r="E43" s="30"/>
      <c r="F43" s="30"/>
      <c r="G43" s="30"/>
      <c r="H43" s="30"/>
      <c r="I43" s="192"/>
      <c r="J43" s="193"/>
      <c r="K43" s="193"/>
      <c r="L43" s="193"/>
      <c r="M43" s="193"/>
      <c r="N43" s="194"/>
      <c r="O43" s="30"/>
      <c r="P43" s="30"/>
      <c r="R43" s="41" t="s">
        <v>31</v>
      </c>
      <c r="S43" s="41"/>
      <c r="T43" s="41">
        <f>IF(R43=I45,3,0)</f>
        <v>0</v>
      </c>
      <c r="U43" s="41"/>
    </row>
    <row r="44" spans="1:25" s="23" customFormat="1" ht="15.7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R44" s="41" t="s">
        <v>32</v>
      </c>
      <c r="S44" s="41"/>
      <c r="T44" s="41">
        <f>IF(R44=I45,0,0)</f>
        <v>0</v>
      </c>
      <c r="U44" s="41"/>
    </row>
    <row r="45" spans="1:25" s="23" customFormat="1" ht="24" customHeight="1" x14ac:dyDescent="0.25">
      <c r="A45" s="30"/>
      <c r="B45" s="30"/>
      <c r="C45" s="30"/>
      <c r="D45" s="30"/>
      <c r="E45" s="30"/>
      <c r="F45" s="30"/>
      <c r="G45" s="30"/>
      <c r="H45" s="30"/>
      <c r="I45" s="85"/>
      <c r="J45" s="38" t="s">
        <v>46</v>
      </c>
      <c r="K45" s="30"/>
      <c r="L45" s="30"/>
      <c r="M45" s="30"/>
      <c r="N45" s="30"/>
      <c r="O45" s="30"/>
      <c r="P45" s="30"/>
    </row>
    <row r="46" spans="1:25" s="23" customFormat="1" ht="15.75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25" s="23" customFormat="1" ht="15.75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25" s="23" customFormat="1" ht="15.75" x14ac:dyDescent="0.25"/>
    <row r="49" s="23" customFormat="1" ht="15.75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</sheetData>
  <sheetProtection algorithmName="SHA-512" hashValue="hxebuFtYPXSBX1kAOCYA3gfLDBP2PgmU6OkHcgsjW4QmNZrnbG/3YvD5RNo8s0+a60d1DKZgQCZ/8xBpVLtGSg==" saltValue="oL274IVZTqPKHOP2w0n2Pw==" spinCount="100000" sheet="1" objects="1" scenarios="1" selectLockedCells="1"/>
  <mergeCells count="2">
    <mergeCell ref="B38:G41"/>
    <mergeCell ref="I39:N43"/>
  </mergeCells>
  <dataValidations count="3">
    <dataValidation type="list" allowBlank="1" showInputMessage="1" showErrorMessage="1" sqref="N5:N7 N18:N20">
      <formula1>$P$6:$P$8</formula1>
    </dataValidation>
    <dataValidation type="list" allowBlank="1" showInputMessage="1" showErrorMessage="1" sqref="J33">
      <formula1>$R$32:$R$33</formula1>
    </dataValidation>
    <dataValidation type="list" allowBlank="1" showInputMessage="1" showErrorMessage="1" sqref="B43 I45">
      <formula1>$R$38:$R$39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S46"/>
  <sheetViews>
    <sheetView showGridLines="0" zoomScale="80" zoomScaleNormal="80" workbookViewId="0">
      <selection activeCell="E6" sqref="E6"/>
    </sheetView>
  </sheetViews>
  <sheetFormatPr defaultRowHeight="15" x14ac:dyDescent="0.25"/>
  <cols>
    <col min="1" max="1" width="11.7109375" style="1" customWidth="1"/>
    <col min="2" max="2" width="14.85546875" style="1" customWidth="1"/>
    <col min="3" max="3" width="13.5703125" style="1" customWidth="1"/>
    <col min="4" max="4" width="14.140625" style="1" customWidth="1"/>
    <col min="5" max="5" width="11.85546875" style="1" customWidth="1"/>
    <col min="6" max="6" width="1.7109375" style="1" customWidth="1"/>
    <col min="7" max="8" width="15.7109375" style="1" customWidth="1"/>
    <col min="9" max="9" width="14.5703125" style="1" customWidth="1"/>
    <col min="10" max="10" width="1.7109375" style="1" customWidth="1"/>
    <col min="11" max="11" width="13.85546875" style="1" customWidth="1"/>
    <col min="12" max="18" width="9.140625" style="1"/>
    <col min="19" max="19" width="5.85546875" style="1" customWidth="1"/>
    <col min="20" max="20" width="9.140625" style="1" customWidth="1"/>
    <col min="21" max="21" width="2.28515625" style="1" customWidth="1"/>
    <col min="22" max="22" width="18.7109375" style="1" customWidth="1"/>
    <col min="23" max="23" width="28.85546875" style="1" customWidth="1"/>
    <col min="24" max="24" width="3.5703125" style="1" customWidth="1"/>
    <col min="25" max="25" width="29.140625" style="68" hidden="1" customWidth="1"/>
    <col min="26" max="26" width="5.7109375" style="68" hidden="1" customWidth="1"/>
    <col min="27" max="27" width="0" style="68" hidden="1" customWidth="1"/>
    <col min="28" max="28" width="5.28515625" style="68" hidden="1" customWidth="1"/>
    <col min="29" max="31" width="0" style="68" hidden="1" customWidth="1"/>
    <col min="32" max="32" width="4" style="68" hidden="1" customWidth="1"/>
    <col min="33" max="33" width="4.140625" style="68" hidden="1" customWidth="1"/>
    <col min="34" max="38" width="0" style="68" hidden="1" customWidth="1"/>
    <col min="39" max="39" width="2.5703125" style="68" hidden="1" customWidth="1"/>
    <col min="40" max="40" width="0" style="68" hidden="1" customWidth="1"/>
    <col min="41" max="45" width="9.140625" style="68"/>
    <col min="46" max="16384" width="9.140625" style="1"/>
  </cols>
  <sheetData>
    <row r="2" spans="1:40" ht="22.5" x14ac:dyDescent="0.3">
      <c r="A2" s="98" t="s">
        <v>40</v>
      </c>
      <c r="T2" s="68"/>
      <c r="U2" s="68"/>
      <c r="V2" s="68"/>
      <c r="W2" s="68"/>
      <c r="X2" s="68"/>
    </row>
    <row r="3" spans="1:40" x14ac:dyDescent="0.25">
      <c r="T3" s="68"/>
      <c r="U3" s="68"/>
      <c r="V3" s="68"/>
      <c r="W3" s="68"/>
      <c r="X3" s="68"/>
      <c r="Y3" s="68" t="s">
        <v>26</v>
      </c>
      <c r="AA3" s="68">
        <f>IF(W7=Y3,1,0)</f>
        <v>0</v>
      </c>
    </row>
    <row r="4" spans="1:40" ht="18.75" customHeight="1" thickBot="1" x14ac:dyDescent="0.3">
      <c r="B4" s="195" t="s">
        <v>12</v>
      </c>
      <c r="C4" s="195"/>
      <c r="D4" s="195"/>
      <c r="E4" s="195"/>
      <c r="F4" s="56"/>
      <c r="G4" s="195" t="s">
        <v>13</v>
      </c>
      <c r="H4" s="195"/>
      <c r="I4" s="195"/>
      <c r="J4" s="56"/>
      <c r="K4" s="114" t="s">
        <v>17</v>
      </c>
      <c r="T4" s="68"/>
      <c r="U4" s="68"/>
      <c r="V4" s="68"/>
      <c r="W4" s="68"/>
      <c r="X4" s="68"/>
      <c r="Y4" s="68" t="s">
        <v>25</v>
      </c>
      <c r="AA4" s="68">
        <f>IF(W8=Y4,1,0)</f>
        <v>0</v>
      </c>
    </row>
    <row r="5" spans="1:40" ht="57.75" thickBot="1" x14ac:dyDescent="0.3">
      <c r="B5" s="114" t="s">
        <v>177</v>
      </c>
      <c r="C5" s="114" t="s">
        <v>9</v>
      </c>
      <c r="D5" s="114" t="s">
        <v>10</v>
      </c>
      <c r="E5" s="114" t="s">
        <v>11</v>
      </c>
      <c r="G5" s="114" t="s">
        <v>14</v>
      </c>
      <c r="H5" s="114" t="s">
        <v>15</v>
      </c>
      <c r="I5" s="114" t="s">
        <v>16</v>
      </c>
      <c r="K5" s="114" t="s">
        <v>18</v>
      </c>
      <c r="T5" s="68"/>
      <c r="U5" s="68"/>
      <c r="V5" s="68"/>
      <c r="W5" s="68"/>
      <c r="X5" s="68"/>
    </row>
    <row r="6" spans="1:40" ht="15.75" x14ac:dyDescent="0.25">
      <c r="B6" s="3">
        <v>0</v>
      </c>
      <c r="C6" s="3">
        <v>200</v>
      </c>
      <c r="D6" s="3">
        <v>0</v>
      </c>
      <c r="E6" s="57"/>
      <c r="G6" s="3" t="s">
        <v>1</v>
      </c>
      <c r="H6" s="3" t="s">
        <v>1</v>
      </c>
      <c r="I6" s="3" t="s">
        <v>1</v>
      </c>
      <c r="K6" s="3" t="s">
        <v>1</v>
      </c>
      <c r="V6" s="4"/>
      <c r="W6" s="5" t="s">
        <v>27</v>
      </c>
      <c r="X6" s="6"/>
      <c r="AA6" s="68">
        <v>200</v>
      </c>
      <c r="AH6" s="69">
        <f>IF(AA6=E6,1,0)</f>
        <v>0</v>
      </c>
      <c r="AI6" s="69"/>
      <c r="AJ6" s="69"/>
      <c r="AK6" s="69"/>
      <c r="AL6" s="69"/>
      <c r="AM6" s="69"/>
      <c r="AN6" s="69"/>
    </row>
    <row r="7" spans="1:40" ht="15.75" x14ac:dyDescent="0.25">
      <c r="B7" s="3">
        <v>1</v>
      </c>
      <c r="C7" s="3">
        <v>200</v>
      </c>
      <c r="D7" s="3">
        <v>90</v>
      </c>
      <c r="E7" s="57"/>
      <c r="G7" s="58"/>
      <c r="H7" s="58"/>
      <c r="I7" s="58"/>
      <c r="K7" s="59"/>
      <c r="V7" s="9" t="s">
        <v>21</v>
      </c>
      <c r="W7" s="10"/>
      <c r="X7" s="11"/>
      <c r="Y7" s="68" t="s">
        <v>25</v>
      </c>
      <c r="AA7" s="68">
        <v>290</v>
      </c>
      <c r="AC7" s="70">
        <v>200</v>
      </c>
      <c r="AD7" s="70">
        <v>90</v>
      </c>
      <c r="AE7" s="70">
        <v>290</v>
      </c>
      <c r="AF7" s="71"/>
      <c r="AG7" s="71">
        <v>90</v>
      </c>
      <c r="AH7" s="69">
        <f>IF(ROUND(AA7,1)=ROUND(E7,1),1,0)</f>
        <v>0</v>
      </c>
      <c r="AI7" s="69"/>
      <c r="AJ7" s="69">
        <f t="shared" ref="AJ7:AN7" si="0">IF(ROUND(AC7,1)=ROUND(G7,1),1,0)</f>
        <v>0</v>
      </c>
      <c r="AK7" s="69">
        <f t="shared" si="0"/>
        <v>0</v>
      </c>
      <c r="AL7" s="69">
        <f t="shared" si="0"/>
        <v>0</v>
      </c>
      <c r="AM7" s="69"/>
      <c r="AN7" s="69">
        <f t="shared" si="0"/>
        <v>0</v>
      </c>
    </row>
    <row r="8" spans="1:40" ht="15.75" x14ac:dyDescent="0.25">
      <c r="B8" s="3">
        <v>2</v>
      </c>
      <c r="C8" s="3">
        <v>200</v>
      </c>
      <c r="D8" s="3">
        <v>170</v>
      </c>
      <c r="E8" s="57"/>
      <c r="G8" s="58"/>
      <c r="H8" s="58"/>
      <c r="I8" s="58"/>
      <c r="K8" s="59"/>
      <c r="V8" s="9" t="s">
        <v>22</v>
      </c>
      <c r="W8" s="10"/>
      <c r="X8" s="11"/>
      <c r="Y8" s="68" t="s">
        <v>26</v>
      </c>
      <c r="AA8" s="68">
        <v>370</v>
      </c>
      <c r="AC8" s="70">
        <v>100</v>
      </c>
      <c r="AD8" s="70">
        <v>85</v>
      </c>
      <c r="AE8" s="70">
        <v>185</v>
      </c>
      <c r="AF8" s="71"/>
      <c r="AG8" s="71">
        <v>80</v>
      </c>
      <c r="AH8" s="69">
        <f t="shared" ref="AH8:AH16" si="1">IF(ROUND(AA8,1)=ROUND(E8,1),1,0)</f>
        <v>0</v>
      </c>
      <c r="AI8" s="69"/>
      <c r="AJ8" s="69">
        <f t="shared" ref="AJ8:AJ16" si="2">IF(ROUND(AC8,1)=ROUND(G8,1),1,0)</f>
        <v>0</v>
      </c>
      <c r="AK8" s="69">
        <f t="shared" ref="AK8:AK16" si="3">IF(ROUND(AD8,1)=ROUND(H8,1),1,0)</f>
        <v>0</v>
      </c>
      <c r="AL8" s="69">
        <f t="shared" ref="AL8:AL16" si="4">IF(ROUND(AE8,1)=ROUND(I8,1),1,0)</f>
        <v>0</v>
      </c>
      <c r="AM8" s="69"/>
      <c r="AN8" s="69">
        <f t="shared" ref="AN8:AN16" si="5">IF(ROUND(AG8,1)=ROUND(K8,1),1,0)</f>
        <v>0</v>
      </c>
    </row>
    <row r="9" spans="1:40" x14ac:dyDescent="0.25">
      <c r="B9" s="3">
        <v>3</v>
      </c>
      <c r="C9" s="3">
        <v>200</v>
      </c>
      <c r="D9" s="3">
        <v>240</v>
      </c>
      <c r="E9" s="57"/>
      <c r="G9" s="58"/>
      <c r="H9" s="58"/>
      <c r="I9" s="58"/>
      <c r="K9" s="59"/>
      <c r="V9" s="14"/>
      <c r="W9" s="15"/>
      <c r="X9" s="16"/>
      <c r="AA9" s="68">
        <v>440</v>
      </c>
      <c r="AC9" s="70">
        <v>66.67</v>
      </c>
      <c r="AD9" s="70">
        <v>80</v>
      </c>
      <c r="AE9" s="70">
        <v>146.66999999999999</v>
      </c>
      <c r="AF9" s="71"/>
      <c r="AG9" s="71">
        <v>70</v>
      </c>
      <c r="AH9" s="69">
        <f t="shared" si="1"/>
        <v>0</v>
      </c>
      <c r="AI9" s="69"/>
      <c r="AJ9" s="69">
        <f t="shared" si="2"/>
        <v>0</v>
      </c>
      <c r="AK9" s="69">
        <f t="shared" si="3"/>
        <v>0</v>
      </c>
      <c r="AL9" s="69">
        <f t="shared" si="4"/>
        <v>0</v>
      </c>
      <c r="AM9" s="69"/>
      <c r="AN9" s="69">
        <f t="shared" si="5"/>
        <v>0</v>
      </c>
    </row>
    <row r="10" spans="1:40" x14ac:dyDescent="0.25">
      <c r="B10" s="3">
        <v>4</v>
      </c>
      <c r="C10" s="3">
        <v>200</v>
      </c>
      <c r="D10" s="3">
        <v>300</v>
      </c>
      <c r="E10" s="57"/>
      <c r="G10" s="58"/>
      <c r="H10" s="58"/>
      <c r="I10" s="58"/>
      <c r="K10" s="59"/>
      <c r="T10" s="68"/>
      <c r="U10" s="68"/>
      <c r="V10" s="68"/>
      <c r="W10" s="68"/>
      <c r="X10" s="68"/>
      <c r="AA10" s="68">
        <v>500</v>
      </c>
      <c r="AC10" s="70">
        <v>50</v>
      </c>
      <c r="AD10" s="70">
        <v>75</v>
      </c>
      <c r="AE10" s="70">
        <v>125</v>
      </c>
      <c r="AF10" s="71"/>
      <c r="AG10" s="71">
        <v>60</v>
      </c>
      <c r="AH10" s="69">
        <f t="shared" si="1"/>
        <v>0</v>
      </c>
      <c r="AI10" s="69"/>
      <c r="AJ10" s="69">
        <f t="shared" si="2"/>
        <v>0</v>
      </c>
      <c r="AK10" s="69">
        <f t="shared" si="3"/>
        <v>0</v>
      </c>
      <c r="AL10" s="69">
        <f t="shared" si="4"/>
        <v>0</v>
      </c>
      <c r="AM10" s="69"/>
      <c r="AN10" s="69">
        <f t="shared" si="5"/>
        <v>0</v>
      </c>
    </row>
    <row r="11" spans="1:40" x14ac:dyDescent="0.25">
      <c r="B11" s="3">
        <v>5</v>
      </c>
      <c r="C11" s="3">
        <v>200</v>
      </c>
      <c r="D11" s="3">
        <v>370</v>
      </c>
      <c r="E11" s="57"/>
      <c r="G11" s="58"/>
      <c r="H11" s="58"/>
      <c r="I11" s="58"/>
      <c r="K11" s="59"/>
      <c r="T11" s="68"/>
      <c r="U11" s="68"/>
      <c r="AA11" s="68">
        <v>570</v>
      </c>
      <c r="AC11" s="70">
        <v>40</v>
      </c>
      <c r="AD11" s="70">
        <v>74</v>
      </c>
      <c r="AE11" s="70">
        <v>114</v>
      </c>
      <c r="AF11" s="71"/>
      <c r="AG11" s="71">
        <v>70</v>
      </c>
      <c r="AH11" s="69">
        <f t="shared" si="1"/>
        <v>0</v>
      </c>
      <c r="AI11" s="69"/>
      <c r="AJ11" s="69">
        <f t="shared" si="2"/>
        <v>0</v>
      </c>
      <c r="AK11" s="69">
        <f t="shared" si="3"/>
        <v>0</v>
      </c>
      <c r="AL11" s="69">
        <f t="shared" si="4"/>
        <v>0</v>
      </c>
      <c r="AM11" s="69"/>
      <c r="AN11" s="69">
        <f t="shared" si="5"/>
        <v>0</v>
      </c>
    </row>
    <row r="12" spans="1:40" x14ac:dyDescent="0.25">
      <c r="B12" s="3">
        <v>6</v>
      </c>
      <c r="C12" s="3">
        <v>200</v>
      </c>
      <c r="D12" s="3">
        <v>450</v>
      </c>
      <c r="E12" s="57"/>
      <c r="G12" s="58"/>
      <c r="H12" s="58"/>
      <c r="I12" s="58"/>
      <c r="K12" s="59"/>
      <c r="T12" s="68"/>
      <c r="U12" s="68"/>
      <c r="AA12" s="68">
        <v>650</v>
      </c>
      <c r="AC12" s="70">
        <v>33.33</v>
      </c>
      <c r="AD12" s="70">
        <v>75</v>
      </c>
      <c r="AE12" s="70">
        <v>108.33</v>
      </c>
      <c r="AF12" s="71"/>
      <c r="AG12" s="71">
        <v>80</v>
      </c>
      <c r="AH12" s="69">
        <f t="shared" si="1"/>
        <v>0</v>
      </c>
      <c r="AI12" s="69"/>
      <c r="AJ12" s="69">
        <f t="shared" si="2"/>
        <v>0</v>
      </c>
      <c r="AK12" s="69">
        <f t="shared" si="3"/>
        <v>0</v>
      </c>
      <c r="AL12" s="69">
        <f t="shared" si="4"/>
        <v>0</v>
      </c>
      <c r="AM12" s="69"/>
      <c r="AN12" s="69">
        <f t="shared" si="5"/>
        <v>0</v>
      </c>
    </row>
    <row r="13" spans="1:40" x14ac:dyDescent="0.25">
      <c r="B13" s="3">
        <v>7</v>
      </c>
      <c r="C13" s="3">
        <v>200</v>
      </c>
      <c r="D13" s="3">
        <v>540</v>
      </c>
      <c r="E13" s="57"/>
      <c r="G13" s="58"/>
      <c r="H13" s="58"/>
      <c r="I13" s="58"/>
      <c r="K13" s="59"/>
      <c r="T13" s="68"/>
      <c r="U13" s="68"/>
      <c r="V13" s="68"/>
      <c r="W13" s="68"/>
      <c r="X13" s="68"/>
      <c r="AA13" s="68">
        <v>740</v>
      </c>
      <c r="AC13" s="70">
        <v>28.57</v>
      </c>
      <c r="AD13" s="70">
        <v>77.14</v>
      </c>
      <c r="AE13" s="70">
        <v>105.71</v>
      </c>
      <c r="AF13" s="71"/>
      <c r="AG13" s="71">
        <v>90</v>
      </c>
      <c r="AH13" s="69">
        <f t="shared" si="1"/>
        <v>0</v>
      </c>
      <c r="AI13" s="69"/>
      <c r="AJ13" s="69">
        <f t="shared" si="2"/>
        <v>0</v>
      </c>
      <c r="AK13" s="69">
        <f t="shared" si="3"/>
        <v>0</v>
      </c>
      <c r="AL13" s="69">
        <f t="shared" si="4"/>
        <v>0</v>
      </c>
      <c r="AM13" s="69"/>
      <c r="AN13" s="69">
        <f t="shared" si="5"/>
        <v>0</v>
      </c>
    </row>
    <row r="14" spans="1:40" x14ac:dyDescent="0.25">
      <c r="B14" s="3">
        <v>8</v>
      </c>
      <c r="C14" s="3">
        <v>200</v>
      </c>
      <c r="D14" s="3">
        <v>650</v>
      </c>
      <c r="E14" s="57"/>
      <c r="G14" s="58"/>
      <c r="H14" s="58"/>
      <c r="I14" s="58"/>
      <c r="K14" s="59"/>
      <c r="T14" s="68"/>
      <c r="U14" s="68"/>
      <c r="V14" s="68"/>
      <c r="W14" s="68"/>
      <c r="X14" s="68"/>
      <c r="AA14" s="68">
        <v>850</v>
      </c>
      <c r="AC14" s="70">
        <v>25</v>
      </c>
      <c r="AD14" s="70">
        <v>81.25</v>
      </c>
      <c r="AE14" s="70">
        <v>106.25</v>
      </c>
      <c r="AF14" s="71"/>
      <c r="AG14" s="71">
        <v>110</v>
      </c>
      <c r="AH14" s="69">
        <f t="shared" si="1"/>
        <v>0</v>
      </c>
      <c r="AI14" s="69"/>
      <c r="AJ14" s="69">
        <f t="shared" si="2"/>
        <v>0</v>
      </c>
      <c r="AK14" s="69">
        <f t="shared" si="3"/>
        <v>0</v>
      </c>
      <c r="AL14" s="69">
        <f t="shared" si="4"/>
        <v>0</v>
      </c>
      <c r="AM14" s="69"/>
      <c r="AN14" s="69">
        <f t="shared" si="5"/>
        <v>0</v>
      </c>
    </row>
    <row r="15" spans="1:40" x14ac:dyDescent="0.25">
      <c r="B15" s="3">
        <v>9</v>
      </c>
      <c r="C15" s="3">
        <v>200</v>
      </c>
      <c r="D15" s="3">
        <v>780</v>
      </c>
      <c r="E15" s="57"/>
      <c r="G15" s="58"/>
      <c r="H15" s="58"/>
      <c r="I15" s="58"/>
      <c r="K15" s="59"/>
      <c r="T15" s="68"/>
      <c r="U15" s="68"/>
      <c r="V15" s="68"/>
      <c r="W15" s="68"/>
      <c r="X15" s="68"/>
      <c r="AA15" s="68">
        <v>980</v>
      </c>
      <c r="AC15" s="70">
        <v>22.22</v>
      </c>
      <c r="AD15" s="70">
        <v>86.67</v>
      </c>
      <c r="AE15" s="70">
        <v>108.89</v>
      </c>
      <c r="AF15" s="71"/>
      <c r="AG15" s="71">
        <v>130</v>
      </c>
      <c r="AH15" s="69">
        <f t="shared" si="1"/>
        <v>0</v>
      </c>
      <c r="AI15" s="69"/>
      <c r="AJ15" s="69">
        <f t="shared" si="2"/>
        <v>0</v>
      </c>
      <c r="AK15" s="69">
        <f t="shared" si="3"/>
        <v>0</v>
      </c>
      <c r="AL15" s="69">
        <f t="shared" si="4"/>
        <v>0</v>
      </c>
      <c r="AM15" s="69"/>
      <c r="AN15" s="69">
        <f t="shared" si="5"/>
        <v>0</v>
      </c>
    </row>
    <row r="16" spans="1:40" ht="15.75" thickBot="1" x14ac:dyDescent="0.3">
      <c r="B16" s="22">
        <v>10</v>
      </c>
      <c r="C16" s="22">
        <v>200</v>
      </c>
      <c r="D16" s="22">
        <v>930</v>
      </c>
      <c r="E16" s="60"/>
      <c r="F16" s="61"/>
      <c r="G16" s="62"/>
      <c r="H16" s="62"/>
      <c r="I16" s="62"/>
      <c r="J16" s="61"/>
      <c r="K16" s="63"/>
      <c r="T16" s="68"/>
      <c r="U16" s="68"/>
      <c r="V16" s="68"/>
      <c r="W16" s="68"/>
      <c r="X16" s="68"/>
      <c r="AA16" s="68">
        <v>1130</v>
      </c>
      <c r="AC16" s="70">
        <v>20</v>
      </c>
      <c r="AD16" s="70">
        <v>93</v>
      </c>
      <c r="AE16" s="70">
        <v>113</v>
      </c>
      <c r="AF16" s="71"/>
      <c r="AG16" s="71">
        <v>150</v>
      </c>
      <c r="AH16" s="69">
        <f t="shared" si="1"/>
        <v>0</v>
      </c>
      <c r="AI16" s="69"/>
      <c r="AJ16" s="69">
        <f t="shared" si="2"/>
        <v>0</v>
      </c>
      <c r="AK16" s="69">
        <f t="shared" si="3"/>
        <v>0</v>
      </c>
      <c r="AL16" s="69">
        <f t="shared" si="4"/>
        <v>0</v>
      </c>
      <c r="AM16" s="69"/>
      <c r="AN16" s="69">
        <f t="shared" si="5"/>
        <v>0</v>
      </c>
    </row>
    <row r="17" spans="1:33" ht="15.75" thickBot="1" x14ac:dyDescent="0.3"/>
    <row r="18" spans="1:33" ht="18.75" x14ac:dyDescent="0.3">
      <c r="A18" s="99" t="s">
        <v>42</v>
      </c>
      <c r="B18" s="27"/>
      <c r="C18" s="27"/>
      <c r="D18" s="27"/>
      <c r="E18" s="27"/>
      <c r="F18" s="27"/>
      <c r="G18" s="27"/>
      <c r="H18" s="27"/>
      <c r="I18" s="26"/>
      <c r="J18" s="27"/>
      <c r="K18" s="100"/>
    </row>
    <row r="19" spans="1:33" ht="15.75" x14ac:dyDescent="0.25">
      <c r="A19" s="79" t="s">
        <v>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Y19" s="68" t="s">
        <v>28</v>
      </c>
      <c r="AC19" s="72" t="s">
        <v>34</v>
      </c>
      <c r="AD19" s="72"/>
      <c r="AE19" s="72"/>
      <c r="AF19" s="72">
        <f>IF(AC19=$A$34,15,0)</f>
        <v>0</v>
      </c>
      <c r="AG19" s="72">
        <f>IF(AC19=$A$44,10,0)</f>
        <v>0</v>
      </c>
    </row>
    <row r="20" spans="1:33" ht="24" customHeight="1" x14ac:dyDescent="0.25">
      <c r="A20" s="79">
        <v>25</v>
      </c>
      <c r="B20" s="103" t="s">
        <v>61</v>
      </c>
      <c r="C20" s="101"/>
      <c r="D20" s="101"/>
      <c r="E20" s="101"/>
      <c r="F20" s="101"/>
      <c r="G20" s="101"/>
      <c r="H20" s="101"/>
      <c r="I20" s="101"/>
      <c r="J20" s="101"/>
      <c r="K20" s="102"/>
      <c r="V20" s="4"/>
      <c r="W20" s="5" t="s">
        <v>27</v>
      </c>
      <c r="X20" s="6"/>
      <c r="Y20" s="68" t="s">
        <v>41</v>
      </c>
      <c r="AC20" s="72" t="s">
        <v>31</v>
      </c>
      <c r="AD20" s="72"/>
      <c r="AE20" s="72"/>
      <c r="AF20" s="72">
        <f>IF(AC20=$A$34,10,0)</f>
        <v>0</v>
      </c>
      <c r="AG20" s="72">
        <f>IF(AC20=$A$44,6,0)</f>
        <v>0</v>
      </c>
    </row>
    <row r="21" spans="1:33" ht="15.75" x14ac:dyDescent="0.25">
      <c r="A21" s="79"/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V21" s="9" t="s">
        <v>21</v>
      </c>
      <c r="W21" s="10"/>
      <c r="X21" s="11"/>
      <c r="AC21" s="72" t="s">
        <v>32</v>
      </c>
      <c r="AD21" s="72"/>
      <c r="AE21" s="72"/>
      <c r="AF21" s="72">
        <f>IF(AC21=$A$34,0,0)</f>
        <v>0</v>
      </c>
      <c r="AG21" s="72">
        <f>IF(AC21=$A$44,0,0)</f>
        <v>0</v>
      </c>
    </row>
    <row r="22" spans="1:33" ht="15.75" x14ac:dyDescent="0.25">
      <c r="A22" s="79">
        <v>6</v>
      </c>
      <c r="B22" s="103" t="s">
        <v>63</v>
      </c>
      <c r="C22" s="101"/>
      <c r="D22" s="101"/>
      <c r="E22" s="101"/>
      <c r="F22" s="101"/>
      <c r="G22" s="101"/>
      <c r="H22" s="101"/>
      <c r="I22" s="101"/>
      <c r="J22" s="101"/>
      <c r="K22" s="102"/>
      <c r="T22" s="68"/>
      <c r="U22" s="68"/>
      <c r="V22" s="9" t="s">
        <v>22</v>
      </c>
      <c r="W22" s="10"/>
      <c r="X22" s="11"/>
    </row>
    <row r="23" spans="1:33" ht="15.75" x14ac:dyDescent="0.25">
      <c r="A23" s="79"/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T23" s="68"/>
      <c r="U23" s="68"/>
      <c r="V23" s="14"/>
      <c r="W23" s="15"/>
      <c r="X23" s="16"/>
      <c r="Y23" s="68" t="s">
        <v>41</v>
      </c>
      <c r="AA23" s="68">
        <f>IF(W21=Y23,1,0)</f>
        <v>0</v>
      </c>
    </row>
    <row r="24" spans="1:33" ht="15.75" x14ac:dyDescent="0.25">
      <c r="A24" s="79">
        <v>6</v>
      </c>
      <c r="B24" s="103" t="s">
        <v>64</v>
      </c>
      <c r="C24" s="101"/>
      <c r="D24" s="101"/>
      <c r="E24" s="101"/>
      <c r="F24" s="101"/>
      <c r="G24" s="101"/>
      <c r="H24" s="101"/>
      <c r="I24" s="101"/>
      <c r="J24" s="101"/>
      <c r="K24" s="102"/>
      <c r="T24" s="68"/>
      <c r="U24" s="68"/>
      <c r="Y24" s="68" t="s">
        <v>28</v>
      </c>
      <c r="AA24" s="68">
        <f>IF(W22=Y24,1,0)</f>
        <v>0</v>
      </c>
    </row>
    <row r="25" spans="1:33" ht="15.75" x14ac:dyDescent="0.25">
      <c r="A25" s="79"/>
      <c r="B25" s="101"/>
      <c r="C25" s="101"/>
      <c r="D25" s="101"/>
      <c r="E25" s="101"/>
      <c r="F25" s="101"/>
      <c r="G25" s="101"/>
      <c r="H25" s="101"/>
      <c r="I25" s="101"/>
      <c r="J25" s="101"/>
      <c r="K25" s="102"/>
      <c r="T25" s="68"/>
      <c r="U25" s="68"/>
      <c r="V25" s="68"/>
      <c r="W25" s="68"/>
      <c r="X25" s="68"/>
    </row>
    <row r="26" spans="1:33" ht="15.75" x14ac:dyDescent="0.25">
      <c r="A26" s="79">
        <v>15</v>
      </c>
      <c r="B26" s="103" t="s">
        <v>65</v>
      </c>
      <c r="C26" s="101"/>
      <c r="D26" s="101"/>
      <c r="E26" s="101"/>
      <c r="F26" s="101"/>
      <c r="G26" s="101"/>
      <c r="H26" s="101"/>
      <c r="I26" s="101"/>
      <c r="J26" s="101"/>
      <c r="K26" s="102"/>
      <c r="T26" s="68"/>
      <c r="U26" s="68"/>
      <c r="V26" s="68"/>
      <c r="W26" s="68"/>
      <c r="X26" s="68"/>
    </row>
    <row r="27" spans="1:33" ht="15.75" x14ac:dyDescent="0.25">
      <c r="A27" s="104"/>
      <c r="B27" s="105"/>
      <c r="C27" s="101"/>
      <c r="D27" s="101"/>
      <c r="E27" s="101"/>
      <c r="F27" s="101"/>
      <c r="G27" s="101"/>
      <c r="H27" s="101"/>
      <c r="I27" s="101"/>
      <c r="J27" s="101"/>
      <c r="K27" s="102"/>
      <c r="T27" s="68"/>
      <c r="U27" s="68"/>
      <c r="V27" s="68"/>
      <c r="W27" s="68"/>
      <c r="X27" s="68"/>
    </row>
    <row r="28" spans="1:33" ht="15.75" x14ac:dyDescent="0.25">
      <c r="A28" s="104"/>
      <c r="B28" s="177"/>
      <c r="C28" s="178"/>
      <c r="D28" s="178"/>
      <c r="E28" s="178"/>
      <c r="F28" s="178"/>
      <c r="G28" s="178"/>
      <c r="H28" s="178"/>
      <c r="I28" s="178"/>
      <c r="J28" s="101"/>
      <c r="K28" s="102"/>
      <c r="T28" s="68"/>
      <c r="U28" s="68"/>
      <c r="V28" s="68"/>
      <c r="W28" s="68"/>
      <c r="X28" s="68"/>
    </row>
    <row r="29" spans="1:33" ht="15.75" x14ac:dyDescent="0.25">
      <c r="A29" s="104"/>
      <c r="B29" s="180"/>
      <c r="C29" s="181"/>
      <c r="D29" s="181"/>
      <c r="E29" s="181"/>
      <c r="F29" s="181"/>
      <c r="G29" s="181"/>
      <c r="H29" s="181"/>
      <c r="I29" s="181"/>
      <c r="J29" s="101"/>
      <c r="K29" s="102"/>
      <c r="T29" s="68"/>
      <c r="U29" s="68"/>
      <c r="V29" s="68"/>
      <c r="W29" s="68"/>
      <c r="X29" s="68"/>
    </row>
    <row r="30" spans="1:33" ht="15.75" x14ac:dyDescent="0.25">
      <c r="A30" s="104"/>
      <c r="B30" s="180"/>
      <c r="C30" s="181"/>
      <c r="D30" s="181"/>
      <c r="E30" s="181"/>
      <c r="F30" s="181"/>
      <c r="G30" s="181"/>
      <c r="H30" s="181"/>
      <c r="I30" s="181"/>
      <c r="J30" s="101"/>
      <c r="K30" s="102"/>
      <c r="Z30" s="68" t="s">
        <v>35</v>
      </c>
    </row>
    <row r="31" spans="1:33" ht="15.75" x14ac:dyDescent="0.25">
      <c r="A31" s="104"/>
      <c r="B31" s="180"/>
      <c r="C31" s="181"/>
      <c r="D31" s="181"/>
      <c r="E31" s="181"/>
      <c r="F31" s="181"/>
      <c r="G31" s="181"/>
      <c r="H31" s="181"/>
      <c r="I31" s="181"/>
      <c r="J31" s="101"/>
      <c r="K31" s="102"/>
      <c r="Y31" s="68" t="s">
        <v>28</v>
      </c>
      <c r="Z31" s="68" t="s">
        <v>36</v>
      </c>
    </row>
    <row r="32" spans="1:33" ht="15.75" x14ac:dyDescent="0.25">
      <c r="A32" s="104"/>
      <c r="B32" s="180"/>
      <c r="C32" s="181"/>
      <c r="D32" s="181"/>
      <c r="E32" s="181"/>
      <c r="F32" s="181"/>
      <c r="G32" s="181"/>
      <c r="H32" s="181"/>
      <c r="I32" s="181"/>
      <c r="J32" s="101"/>
      <c r="K32" s="102"/>
      <c r="Y32" s="68" t="s">
        <v>29</v>
      </c>
      <c r="Z32" s="68" t="s">
        <v>37</v>
      </c>
    </row>
    <row r="33" spans="1:27" ht="15.75" x14ac:dyDescent="0.25">
      <c r="A33" s="104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Z33" s="68" t="s">
        <v>38</v>
      </c>
    </row>
    <row r="34" spans="1:27" ht="15.75" x14ac:dyDescent="0.25">
      <c r="A34" s="106"/>
      <c r="B34" s="107" t="s">
        <v>46</v>
      </c>
      <c r="C34" s="108"/>
      <c r="D34" s="108"/>
      <c r="E34" s="108"/>
      <c r="F34" s="108"/>
      <c r="G34" s="108"/>
      <c r="H34" s="108"/>
      <c r="I34" s="108"/>
      <c r="J34" s="108"/>
      <c r="K34" s="109"/>
    </row>
    <row r="35" spans="1:27" ht="18" customHeight="1" x14ac:dyDescent="0.25">
      <c r="A35" s="79"/>
      <c r="B35" s="101"/>
      <c r="C35" s="101"/>
      <c r="D35" s="101"/>
      <c r="E35" s="101"/>
      <c r="F35" s="101"/>
      <c r="G35" s="101"/>
      <c r="H35" s="101"/>
      <c r="I35" s="101"/>
      <c r="J35" s="101"/>
      <c r="K35" s="102"/>
      <c r="V35" s="4"/>
      <c r="W35" s="5" t="s">
        <v>27</v>
      </c>
      <c r="X35" s="64"/>
    </row>
    <row r="36" spans="1:27" ht="15.75" x14ac:dyDescent="0.25">
      <c r="A36" s="79">
        <v>12</v>
      </c>
      <c r="B36" s="103" t="s">
        <v>66</v>
      </c>
      <c r="C36" s="101"/>
      <c r="D36" s="101"/>
      <c r="E36" s="101"/>
      <c r="F36" s="101"/>
      <c r="G36" s="101"/>
      <c r="H36" s="101"/>
      <c r="I36" s="101"/>
      <c r="J36" s="101"/>
      <c r="K36" s="102"/>
      <c r="V36" s="9" t="s">
        <v>68</v>
      </c>
      <c r="W36" s="65"/>
      <c r="X36" s="66"/>
    </row>
    <row r="37" spans="1:27" ht="15.75" x14ac:dyDescent="0.25">
      <c r="A37" s="79"/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T37" s="68"/>
      <c r="U37" s="68"/>
      <c r="V37" s="9" t="s">
        <v>22</v>
      </c>
      <c r="W37" s="65"/>
      <c r="X37" s="66"/>
      <c r="Y37" s="68" t="s">
        <v>38</v>
      </c>
      <c r="AA37" s="68">
        <f>IF(W36=Y37,1,0)</f>
        <v>0</v>
      </c>
    </row>
    <row r="38" spans="1:27" ht="15.75" x14ac:dyDescent="0.25">
      <c r="A38" s="79">
        <v>10</v>
      </c>
      <c r="B38" s="103" t="s">
        <v>67</v>
      </c>
      <c r="C38" s="101"/>
      <c r="D38" s="101"/>
      <c r="E38" s="101"/>
      <c r="F38" s="101"/>
      <c r="G38" s="101"/>
      <c r="H38" s="101"/>
      <c r="I38" s="101"/>
      <c r="J38" s="101"/>
      <c r="K38" s="102"/>
      <c r="T38" s="68"/>
      <c r="U38" s="68"/>
      <c r="V38" s="9" t="s">
        <v>23</v>
      </c>
      <c r="W38" s="65"/>
      <c r="X38" s="66"/>
      <c r="Y38" s="68" t="s">
        <v>36</v>
      </c>
      <c r="AA38" s="68">
        <f>IF(W37=Y38,1,0)</f>
        <v>0</v>
      </c>
    </row>
    <row r="39" spans="1:27" ht="14.25" customHeight="1" x14ac:dyDescent="0.25">
      <c r="A39" s="104"/>
      <c r="B39" s="177"/>
      <c r="C39" s="178"/>
      <c r="D39" s="178"/>
      <c r="E39" s="178"/>
      <c r="F39" s="178"/>
      <c r="G39" s="178"/>
      <c r="H39" s="178"/>
      <c r="I39" s="178"/>
      <c r="J39" s="101"/>
      <c r="K39" s="102"/>
      <c r="T39" s="68"/>
      <c r="U39" s="68"/>
      <c r="V39" s="9" t="s">
        <v>30</v>
      </c>
      <c r="W39" s="65"/>
      <c r="X39" s="66"/>
      <c r="Y39" s="68" t="s">
        <v>37</v>
      </c>
      <c r="AA39" s="68">
        <f>IF(W38=Y39,1,0)</f>
        <v>0</v>
      </c>
    </row>
    <row r="40" spans="1:27" ht="15.75" x14ac:dyDescent="0.25">
      <c r="A40" s="110"/>
      <c r="B40" s="180"/>
      <c r="C40" s="181"/>
      <c r="D40" s="181"/>
      <c r="E40" s="181"/>
      <c r="F40" s="181"/>
      <c r="G40" s="181"/>
      <c r="H40" s="181"/>
      <c r="I40" s="181"/>
      <c r="J40" s="101"/>
      <c r="K40" s="102"/>
      <c r="T40" s="68"/>
      <c r="U40" s="68"/>
      <c r="V40" s="14"/>
      <c r="W40" s="15"/>
      <c r="X40" s="67"/>
      <c r="Y40" s="68" t="s">
        <v>35</v>
      </c>
      <c r="AA40" s="68">
        <f>IF(W39=Y40,1,0)</f>
        <v>0</v>
      </c>
    </row>
    <row r="41" spans="1:27" ht="15.75" x14ac:dyDescent="0.25">
      <c r="A41" s="110"/>
      <c r="B41" s="180"/>
      <c r="C41" s="181"/>
      <c r="D41" s="181"/>
      <c r="E41" s="181"/>
      <c r="F41" s="181"/>
      <c r="G41" s="181"/>
      <c r="H41" s="181"/>
      <c r="I41" s="181"/>
      <c r="J41" s="101"/>
      <c r="K41" s="102"/>
      <c r="T41" s="68"/>
      <c r="U41" s="68"/>
      <c r="V41" s="68"/>
      <c r="W41" s="68"/>
      <c r="X41" s="68"/>
    </row>
    <row r="42" spans="1:27" ht="15.75" x14ac:dyDescent="0.25">
      <c r="A42" s="110"/>
      <c r="B42" s="180"/>
      <c r="C42" s="181"/>
      <c r="D42" s="181"/>
      <c r="E42" s="181"/>
      <c r="F42" s="181"/>
      <c r="G42" s="181"/>
      <c r="H42" s="181"/>
      <c r="I42" s="181"/>
      <c r="J42" s="101"/>
      <c r="K42" s="102"/>
      <c r="T42" s="68"/>
      <c r="U42" s="68"/>
      <c r="V42" s="68"/>
      <c r="W42" s="68"/>
      <c r="X42" s="68"/>
    </row>
    <row r="43" spans="1:27" ht="15.75" x14ac:dyDescent="0.25">
      <c r="A43" s="110"/>
      <c r="B43" s="101"/>
      <c r="C43" s="101"/>
      <c r="D43" s="101"/>
      <c r="E43" s="101"/>
      <c r="F43" s="101"/>
      <c r="G43" s="101"/>
      <c r="H43" s="101"/>
      <c r="I43" s="101"/>
      <c r="J43" s="101"/>
      <c r="K43" s="102"/>
      <c r="T43" s="68"/>
      <c r="U43" s="68"/>
      <c r="V43" s="68"/>
      <c r="W43" s="68"/>
      <c r="X43" s="68"/>
    </row>
    <row r="44" spans="1:27" ht="15.75" x14ac:dyDescent="0.25">
      <c r="A44" s="106"/>
      <c r="B44" s="107" t="s">
        <v>46</v>
      </c>
      <c r="C44" s="107"/>
      <c r="D44" s="101"/>
      <c r="E44" s="101"/>
      <c r="F44" s="101"/>
      <c r="G44" s="101"/>
      <c r="H44" s="101"/>
      <c r="I44" s="101"/>
      <c r="J44" s="101"/>
      <c r="K44" s="102"/>
      <c r="T44" s="68"/>
      <c r="U44" s="68"/>
      <c r="V44" s="68"/>
      <c r="W44" s="68"/>
      <c r="X44" s="68"/>
    </row>
    <row r="45" spans="1:27" ht="16.5" thickBot="1" x14ac:dyDescent="0.3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1:27" ht="15.75" x14ac:dyDescent="0.25">
      <c r="B46" s="23"/>
      <c r="C46" s="23"/>
      <c r="D46" s="23"/>
      <c r="E46" s="23"/>
      <c r="F46" s="23"/>
      <c r="G46" s="23"/>
      <c r="H46" s="23"/>
      <c r="I46" s="23"/>
    </row>
  </sheetData>
  <sheetProtection algorithmName="SHA-512" hashValue="g+6feqkQD/ebUaKhhecp2SPHwKr/uRPK2XzbduP5iZLP6DhhGyA1f30RUbSH7mdmvlWR4rHx7Pl/zgDrM9TxUw==" saltValue="mJYHkrUdYXdAwbRepmffvQ==" spinCount="100000" sheet="1" objects="1" scenarios="1" selectLockedCells="1"/>
  <mergeCells count="4">
    <mergeCell ref="B4:E4"/>
    <mergeCell ref="G4:I4"/>
    <mergeCell ref="B28:I32"/>
    <mergeCell ref="B39:I42"/>
  </mergeCells>
  <dataValidations count="4">
    <dataValidation type="list" allowBlank="1" showInputMessage="1" showErrorMessage="1" sqref="W7:W8">
      <formula1>$Y$7:$Y$8</formula1>
    </dataValidation>
    <dataValidation type="list" allowBlank="1" showInputMessage="1" showErrorMessage="1" sqref="W21:W22">
      <formula1>$Y$19:$Y$20</formula1>
    </dataValidation>
    <dataValidation type="list" allowBlank="1" showInputMessage="1" showErrorMessage="1" sqref="A34 A44">
      <formula1>$AC$19:$AC$21</formula1>
    </dataValidation>
    <dataValidation type="list" allowBlank="1" showInputMessage="1" showErrorMessage="1" sqref="W36:W39">
      <formula1>$Z$30:$Z$33</formula1>
    </dataValidation>
  </dataValidations>
  <pageMargins left="0.7" right="0.7" top="0.75" bottom="0.75" header="0.3" footer="0.3"/>
  <pageSetup orientation="portrait" horizontalDpi="0" verticalDpi="0" r:id="rId1"/>
  <ignoredErrors>
    <ignoredError sqref="E17:XFD17 L13:Z16 E20:U20 E19:U19 E18:U18 J21:U21 A41 J31:U31 J23:U24 J25:XFD26 C27:XFD27 J30:U30 J22:U22 A43:XFD43 J42:XFD42 A32:A33 A39 A45:XFD45 D44:XFD44 AB23:XFD24 A6:D16 F6:U6 L10:V10 L7:U9 AA18:XFD18 AA19:AB21 C33:U33 AG6 AI6:XFD6 AO7:XFD16 A5 A54:XFD1048576 Y34:XFD36 AH19:XFD21 L11:U12 AA30:XFD33 A40 J35:U39 Y11:Z12 B2:XFD2 J29:XFD29 J28:XFD28 J32:U32 D34:U34 J41:XFD41 J40:U40 A47:XFD53 A35 A3:X4 AB3:XFD4 AB37:XFD40 C5:XFD5 Y22:XFD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0"/>
  <sheetViews>
    <sheetView workbookViewId="0">
      <selection activeCell="B5" sqref="B5"/>
    </sheetView>
  </sheetViews>
  <sheetFormatPr defaultRowHeight="15" x14ac:dyDescent="0.25"/>
  <cols>
    <col min="1" max="1" width="22.140625" style="1" customWidth="1"/>
    <col min="2" max="2" width="25.7109375" style="3" customWidth="1"/>
    <col min="3" max="3" width="5.7109375" style="3" customWidth="1"/>
    <col min="4" max="4" width="28" style="3" bestFit="1" customWidth="1"/>
    <col min="5" max="5" width="5.7109375" style="3" customWidth="1"/>
    <col min="6" max="6" width="25.7109375" style="3" customWidth="1"/>
    <col min="7" max="7" width="5.7109375" style="3" customWidth="1"/>
    <col min="8" max="8" width="25.7109375" style="3" customWidth="1"/>
    <col min="9" max="9" width="5.7109375" style="1" customWidth="1"/>
    <col min="10" max="11" width="9.140625" style="1"/>
    <col min="12" max="12" width="24" style="1" hidden="1" customWidth="1"/>
    <col min="13" max="13" width="5.7109375" style="1" hidden="1" customWidth="1"/>
    <col min="14" max="14" width="28" style="1" hidden="1" customWidth="1"/>
    <col min="15" max="15" width="5.7109375" style="1" hidden="1" customWidth="1"/>
    <col min="16" max="16" width="24.85546875" style="1" hidden="1" customWidth="1"/>
    <col min="17" max="17" width="5.7109375" style="1" hidden="1" customWidth="1"/>
    <col min="18" max="18" width="9.85546875" style="1" hidden="1" customWidth="1"/>
    <col min="19" max="19" width="0" style="1" hidden="1" customWidth="1"/>
    <col min="20" max="16384" width="9.140625" style="1"/>
  </cols>
  <sheetData>
    <row r="1" spans="1:18" ht="20.25" x14ac:dyDescent="0.3">
      <c r="A1" s="55" t="s">
        <v>108</v>
      </c>
    </row>
    <row r="2" spans="1:18" x14ac:dyDescent="0.25">
      <c r="A2" s="135"/>
      <c r="B2" s="17"/>
      <c r="C2" s="17"/>
      <c r="D2" s="17"/>
      <c r="E2" s="17"/>
      <c r="F2" s="17"/>
      <c r="G2" s="17"/>
      <c r="H2" s="17"/>
      <c r="I2" s="135"/>
    </row>
    <row r="3" spans="1:18" ht="24.75" customHeight="1" x14ac:dyDescent="0.25">
      <c r="A3" s="136" t="s">
        <v>69</v>
      </c>
      <c r="B3" s="137" t="s">
        <v>70</v>
      </c>
      <c r="C3" s="137"/>
      <c r="D3" s="137" t="s">
        <v>71</v>
      </c>
      <c r="E3" s="137"/>
      <c r="F3" s="137" t="s">
        <v>73</v>
      </c>
      <c r="G3" s="137"/>
      <c r="H3" s="137" t="s">
        <v>72</v>
      </c>
      <c r="I3" s="137"/>
    </row>
    <row r="4" spans="1:18" ht="9.9499999999999993" customHeight="1" x14ac:dyDescent="0.25">
      <c r="A4" s="138"/>
      <c r="B4" s="139"/>
      <c r="C4" s="139"/>
      <c r="D4" s="139"/>
      <c r="E4" s="139"/>
      <c r="F4" s="139"/>
      <c r="G4" s="139"/>
      <c r="H4" s="139"/>
      <c r="I4" s="139"/>
    </row>
    <row r="5" spans="1:18" ht="20.100000000000001" customHeight="1" thickBot="1" x14ac:dyDescent="0.3">
      <c r="A5" s="140" t="s">
        <v>78</v>
      </c>
      <c r="B5" s="123"/>
      <c r="C5" s="141"/>
      <c r="D5" s="123"/>
      <c r="E5" s="141"/>
      <c r="F5" s="123"/>
      <c r="G5" s="141"/>
      <c r="H5" s="123"/>
      <c r="I5" s="139"/>
      <c r="L5" s="142" t="s">
        <v>86</v>
      </c>
      <c r="M5" s="143"/>
      <c r="N5" s="142" t="s">
        <v>85</v>
      </c>
      <c r="O5" s="143"/>
      <c r="P5" s="142" t="s">
        <v>85</v>
      </c>
      <c r="Q5" s="143"/>
      <c r="R5" s="142" t="s">
        <v>87</v>
      </c>
    </row>
    <row r="6" spans="1:18" ht="9.9499999999999993" customHeight="1" thickTop="1" x14ac:dyDescent="0.25">
      <c r="A6" s="140"/>
      <c r="B6" s="144"/>
      <c r="C6" s="141"/>
      <c r="D6" s="144"/>
      <c r="E6" s="141"/>
      <c r="F6" s="144"/>
      <c r="G6" s="141"/>
      <c r="H6" s="144"/>
      <c r="I6" s="139"/>
      <c r="L6" s="145"/>
      <c r="M6" s="143"/>
      <c r="N6" s="145"/>
      <c r="O6" s="143"/>
      <c r="P6" s="145"/>
      <c r="Q6" s="143"/>
      <c r="R6" s="145"/>
    </row>
    <row r="7" spans="1:18" ht="20.100000000000001" customHeight="1" thickBot="1" x14ac:dyDescent="0.3">
      <c r="A7" s="140" t="s">
        <v>79</v>
      </c>
      <c r="B7" s="123"/>
      <c r="C7" s="141"/>
      <c r="D7" s="123"/>
      <c r="E7" s="141"/>
      <c r="F7" s="123"/>
      <c r="G7" s="141"/>
      <c r="H7" s="124"/>
      <c r="I7" s="139"/>
      <c r="L7" s="142" t="s">
        <v>89</v>
      </c>
      <c r="M7" s="143"/>
      <c r="N7" s="142" t="s">
        <v>90</v>
      </c>
      <c r="O7" s="143"/>
      <c r="P7" s="142" t="s">
        <v>92</v>
      </c>
      <c r="Q7" s="143"/>
      <c r="R7" s="142" t="s">
        <v>91</v>
      </c>
    </row>
    <row r="8" spans="1:18" ht="9.9499999999999993" customHeight="1" thickTop="1" x14ac:dyDescent="0.25">
      <c r="A8" s="140"/>
      <c r="B8" s="144"/>
      <c r="C8" s="141"/>
      <c r="D8" s="144"/>
      <c r="E8" s="141"/>
      <c r="F8" s="144"/>
      <c r="G8" s="141"/>
      <c r="H8" s="144"/>
      <c r="I8" s="139"/>
      <c r="L8" s="145"/>
      <c r="M8" s="143"/>
      <c r="N8" s="145"/>
      <c r="O8" s="143"/>
      <c r="P8" s="145"/>
      <c r="Q8" s="143"/>
      <c r="R8" s="145"/>
    </row>
    <row r="9" spans="1:18" ht="20.100000000000001" customHeight="1" thickBot="1" x14ac:dyDescent="0.3">
      <c r="A9" s="140" t="s">
        <v>80</v>
      </c>
      <c r="B9" s="123"/>
      <c r="C9" s="141"/>
      <c r="D9" s="123"/>
      <c r="E9" s="141"/>
      <c r="F9" s="123"/>
      <c r="G9" s="141"/>
      <c r="H9" s="124"/>
      <c r="I9" s="139"/>
      <c r="L9" s="142" t="s">
        <v>93</v>
      </c>
      <c r="M9" s="143"/>
      <c r="N9" s="142" t="s">
        <v>94</v>
      </c>
      <c r="O9" s="143"/>
      <c r="P9" s="142" t="s">
        <v>99</v>
      </c>
      <c r="Q9" s="143"/>
      <c r="R9" s="142" t="s">
        <v>95</v>
      </c>
    </row>
    <row r="10" spans="1:18" ht="9.9499999999999993" customHeight="1" thickTop="1" x14ac:dyDescent="0.25">
      <c r="A10" s="140"/>
      <c r="B10" s="144"/>
      <c r="C10" s="141"/>
      <c r="D10" s="144"/>
      <c r="E10" s="141"/>
      <c r="F10" s="144"/>
      <c r="G10" s="141"/>
      <c r="H10" s="144"/>
      <c r="I10" s="139"/>
      <c r="L10" s="145"/>
      <c r="M10" s="143"/>
      <c r="N10" s="145"/>
      <c r="O10" s="143"/>
      <c r="P10" s="145"/>
      <c r="Q10" s="143"/>
      <c r="R10" s="145"/>
    </row>
    <row r="11" spans="1:18" ht="20.100000000000001" customHeight="1" thickBot="1" x14ac:dyDescent="0.3">
      <c r="A11" s="140" t="s">
        <v>81</v>
      </c>
      <c r="B11" s="123"/>
      <c r="C11" s="141"/>
      <c r="D11" s="123"/>
      <c r="E11" s="141"/>
      <c r="F11" s="123"/>
      <c r="G11" s="141"/>
      <c r="H11" s="124"/>
      <c r="I11" s="139"/>
      <c r="L11" s="142" t="s">
        <v>88</v>
      </c>
      <c r="M11" s="143"/>
      <c r="N11" s="142" t="s">
        <v>97</v>
      </c>
      <c r="O11" s="143"/>
      <c r="P11" s="142" t="s">
        <v>98</v>
      </c>
      <c r="Q11" s="143"/>
      <c r="R11" s="142" t="s">
        <v>96</v>
      </c>
    </row>
    <row r="12" spans="1:18" ht="9.9499999999999993" customHeight="1" thickTop="1" x14ac:dyDescent="0.25">
      <c r="A12" s="140"/>
      <c r="B12" s="144"/>
      <c r="C12" s="141"/>
      <c r="D12" s="144"/>
      <c r="E12" s="141"/>
      <c r="F12" s="144"/>
      <c r="G12" s="141"/>
      <c r="H12" s="144"/>
      <c r="I12" s="139"/>
    </row>
    <row r="13" spans="1:18" ht="20.100000000000001" customHeight="1" thickBot="1" x14ac:dyDescent="0.3">
      <c r="A13" s="140" t="s">
        <v>82</v>
      </c>
      <c r="B13" s="123"/>
      <c r="C13" s="141"/>
      <c r="D13" s="123"/>
      <c r="E13" s="141"/>
      <c r="F13" s="123"/>
      <c r="G13" s="141"/>
      <c r="H13" s="124"/>
      <c r="I13" s="139"/>
      <c r="L13" s="1" t="s">
        <v>101</v>
      </c>
      <c r="N13" s="1" t="s">
        <v>103</v>
      </c>
      <c r="P13" s="1" t="s">
        <v>104</v>
      </c>
      <c r="R13" s="1" t="s">
        <v>106</v>
      </c>
    </row>
    <row r="14" spans="1:18" ht="16.5" thickTop="1" thickBot="1" x14ac:dyDescent="0.3">
      <c r="A14" s="146"/>
      <c r="B14" s="146"/>
      <c r="C14" s="146"/>
      <c r="D14" s="146"/>
      <c r="E14" s="146"/>
      <c r="F14" s="146"/>
      <c r="G14" s="146"/>
      <c r="H14" s="146"/>
      <c r="I14" s="146"/>
      <c r="L14" s="1" t="s">
        <v>102</v>
      </c>
      <c r="N14" s="1" t="s">
        <v>105</v>
      </c>
      <c r="R14" s="1" t="s">
        <v>107</v>
      </c>
    </row>
    <row r="15" spans="1:18" x14ac:dyDescent="0.25">
      <c r="A15" s="139"/>
      <c r="B15" s="139"/>
      <c r="C15" s="139"/>
      <c r="D15" s="139"/>
      <c r="E15" s="139"/>
      <c r="F15" s="139"/>
      <c r="G15" s="139"/>
      <c r="H15" s="139"/>
      <c r="I15" s="139"/>
      <c r="N15" s="1" t="s">
        <v>100</v>
      </c>
    </row>
    <row r="16" spans="1:18" x14ac:dyDescent="0.25">
      <c r="A16" s="147" t="s">
        <v>109</v>
      </c>
      <c r="B16" s="148"/>
      <c r="C16" s="139"/>
      <c r="D16" s="139"/>
      <c r="E16" s="139"/>
      <c r="F16" s="139"/>
      <c r="G16" s="139"/>
      <c r="H16" s="139"/>
      <c r="I16" s="139"/>
    </row>
    <row r="17" spans="1:18" x14ac:dyDescent="0.25">
      <c r="A17" s="149" t="s">
        <v>110</v>
      </c>
      <c r="B17" s="150"/>
      <c r="C17" s="139"/>
      <c r="D17" s="139"/>
      <c r="E17" s="139"/>
      <c r="F17" s="139"/>
      <c r="G17" s="139"/>
      <c r="H17" s="139"/>
      <c r="I17" s="139"/>
    </row>
    <row r="18" spans="1:18" hidden="1" x14ac:dyDescent="0.25">
      <c r="A18" s="139" t="s">
        <v>83</v>
      </c>
      <c r="B18" s="139" t="s">
        <v>76</v>
      </c>
      <c r="C18" s="139"/>
      <c r="D18" s="139" t="s">
        <v>74</v>
      </c>
      <c r="E18" s="139"/>
      <c r="F18" s="139" t="s">
        <v>75</v>
      </c>
      <c r="G18" s="139"/>
      <c r="H18" s="139" t="s">
        <v>77</v>
      </c>
      <c r="I18" s="139"/>
    </row>
    <row r="19" spans="1:18" hidden="1" x14ac:dyDescent="0.25">
      <c r="A19" s="139" t="s">
        <v>86</v>
      </c>
      <c r="B19" s="139" t="s">
        <v>89</v>
      </c>
      <c r="C19" s="139"/>
      <c r="D19" s="139" t="s">
        <v>93</v>
      </c>
      <c r="E19" s="139"/>
      <c r="F19" s="139" t="s">
        <v>96</v>
      </c>
      <c r="G19" s="139"/>
      <c r="H19" s="139" t="s">
        <v>100</v>
      </c>
      <c r="I19" s="139"/>
      <c r="L19" s="1">
        <f>IF(B5=L5,1,0)</f>
        <v>0</v>
      </c>
      <c r="N19" s="1">
        <f>IF(D5=N5,1,0)</f>
        <v>0</v>
      </c>
      <c r="P19" s="1">
        <f>IF(F5=P5,1,0)</f>
        <v>0</v>
      </c>
      <c r="R19" s="1">
        <f>IF(H5=R5,1,0)</f>
        <v>0</v>
      </c>
    </row>
    <row r="20" spans="1:18" hidden="1" x14ac:dyDescent="0.25">
      <c r="A20" s="139" t="s">
        <v>84</v>
      </c>
      <c r="B20" s="139" t="s">
        <v>90</v>
      </c>
      <c r="C20" s="139"/>
      <c r="D20" s="139" t="s">
        <v>94</v>
      </c>
      <c r="E20" s="139"/>
      <c r="F20" s="139" t="s">
        <v>88</v>
      </c>
      <c r="G20" s="139"/>
      <c r="H20" s="139" t="s">
        <v>101</v>
      </c>
      <c r="I20" s="139"/>
    </row>
    <row r="21" spans="1:18" hidden="1" x14ac:dyDescent="0.25">
      <c r="A21" s="139" t="s">
        <v>85</v>
      </c>
      <c r="B21" s="139" t="s">
        <v>92</v>
      </c>
      <c r="C21" s="139"/>
      <c r="D21" s="139" t="s">
        <v>99</v>
      </c>
      <c r="E21" s="139"/>
      <c r="F21" s="139" t="s">
        <v>97</v>
      </c>
      <c r="G21" s="139"/>
      <c r="H21" s="139" t="s">
        <v>102</v>
      </c>
      <c r="I21" s="139"/>
      <c r="L21" s="1">
        <f>IF(B7=L7,1,0)</f>
        <v>0</v>
      </c>
      <c r="N21" s="1">
        <f>IF(D7=N7,1,0)</f>
        <v>0</v>
      </c>
      <c r="P21" s="1">
        <f>IF(F7=P7,1,0)</f>
        <v>0</v>
      </c>
      <c r="R21" s="1">
        <f>IF(H7=R7,1,0)</f>
        <v>0</v>
      </c>
    </row>
    <row r="22" spans="1:18" hidden="1" x14ac:dyDescent="0.25">
      <c r="A22" s="139" t="s">
        <v>87</v>
      </c>
      <c r="B22" s="139" t="s">
        <v>91</v>
      </c>
      <c r="C22" s="139"/>
      <c r="D22" s="139" t="s">
        <v>95</v>
      </c>
      <c r="E22" s="139"/>
      <c r="F22" s="139" t="s">
        <v>98</v>
      </c>
      <c r="G22" s="139"/>
      <c r="H22" s="139" t="s">
        <v>103</v>
      </c>
      <c r="I22" s="139"/>
    </row>
    <row r="23" spans="1:18" hidden="1" x14ac:dyDescent="0.25">
      <c r="A23" s="139" t="s">
        <v>88</v>
      </c>
      <c r="B23" s="139"/>
      <c r="C23" s="139"/>
      <c r="D23" s="139"/>
      <c r="E23" s="139"/>
      <c r="F23" s="139"/>
      <c r="G23" s="139"/>
      <c r="H23" s="139" t="s">
        <v>104</v>
      </c>
      <c r="I23" s="139"/>
      <c r="L23" s="1">
        <f>IF(B9=L9,1,0)</f>
        <v>0</v>
      </c>
      <c r="N23" s="1">
        <f>IF(D9=N9,1,0)</f>
        <v>0</v>
      </c>
      <c r="P23" s="1">
        <f>IF(F9=P9,1,0)</f>
        <v>0</v>
      </c>
      <c r="R23" s="1">
        <f>IF(H9=R9,1,0)</f>
        <v>0</v>
      </c>
    </row>
    <row r="24" spans="1:18" hidden="1" x14ac:dyDescent="0.25">
      <c r="A24" s="139"/>
      <c r="B24" s="139"/>
      <c r="C24" s="139"/>
      <c r="D24" s="139"/>
      <c r="E24" s="139"/>
      <c r="F24" s="139"/>
      <c r="G24" s="139"/>
      <c r="H24" s="139" t="s">
        <v>105</v>
      </c>
      <c r="I24" s="139"/>
    </row>
    <row r="25" spans="1:18" hidden="1" x14ac:dyDescent="0.25">
      <c r="A25" s="139"/>
      <c r="B25" s="139"/>
      <c r="C25" s="139"/>
      <c r="D25" s="139"/>
      <c r="E25" s="139"/>
      <c r="F25" s="139"/>
      <c r="G25" s="139"/>
      <c r="H25" s="139" t="s">
        <v>106</v>
      </c>
      <c r="I25" s="139"/>
      <c r="L25" s="1">
        <f>IF(B11=L11,1,0)</f>
        <v>0</v>
      </c>
      <c r="N25" s="1">
        <f>IF(D11=N11,1,0)</f>
        <v>0</v>
      </c>
      <c r="P25" s="1">
        <f>IF(F11=P11,1,0)</f>
        <v>0</v>
      </c>
      <c r="R25" s="1">
        <f>IF(H11=R11,1,0)</f>
        <v>0</v>
      </c>
    </row>
    <row r="26" spans="1:18" hidden="1" x14ac:dyDescent="0.25">
      <c r="A26" s="139"/>
      <c r="B26" s="139"/>
      <c r="C26" s="139"/>
      <c r="D26" s="139"/>
      <c r="E26" s="139"/>
      <c r="F26" s="139"/>
      <c r="G26" s="139"/>
      <c r="H26" s="139" t="s">
        <v>107</v>
      </c>
      <c r="I26" s="139"/>
    </row>
    <row r="27" spans="1:18" hidden="1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L27" s="1">
        <f>IF(OR(B13=L13,B13=L14),1,0)</f>
        <v>0</v>
      </c>
      <c r="N27" s="1">
        <f>IF(OR(D13=N13,D13=N14,D13=N15),1,0)</f>
        <v>0</v>
      </c>
      <c r="P27" s="1">
        <f>IF(OR(F13=P13),1,0)</f>
        <v>0</v>
      </c>
      <c r="R27" s="1">
        <f>IF(OR(H13=R13,H13=R14),1,0)</f>
        <v>0</v>
      </c>
    </row>
    <row r="28" spans="1:18" hidden="1" x14ac:dyDescent="0.25">
      <c r="A28" s="139"/>
      <c r="B28" s="139"/>
      <c r="C28" s="139"/>
      <c r="D28" s="139"/>
      <c r="E28" s="139"/>
      <c r="F28" s="139"/>
      <c r="G28" s="139"/>
      <c r="H28" s="139"/>
      <c r="I28" s="139"/>
    </row>
    <row r="29" spans="1:18" x14ac:dyDescent="0.25">
      <c r="A29" s="139"/>
      <c r="B29" s="139"/>
      <c r="C29" s="139"/>
      <c r="D29" s="139"/>
      <c r="E29" s="139"/>
      <c r="F29" s="139"/>
      <c r="G29" s="139"/>
      <c r="H29" s="139"/>
      <c r="I29" s="139"/>
    </row>
    <row r="30" spans="1:18" x14ac:dyDescent="0.25">
      <c r="A30" s="139"/>
      <c r="B30" s="139"/>
      <c r="C30" s="139"/>
      <c r="D30" s="139"/>
      <c r="E30" s="139"/>
      <c r="F30" s="139"/>
      <c r="G30" s="139"/>
      <c r="H30" s="139"/>
      <c r="I30" s="139"/>
    </row>
  </sheetData>
  <sheetProtection algorithmName="SHA-512" hashValue="ENqdE1VlvO8Do57oVpoJe+bwYmOtMqSRMAB3+HshszE3PHeMRYVfcxtjybRLuVFQ7+5mPdq8yBYZsZBo5JgeiQ==" saltValue="e16z2Neywleo/HheOqwXig==" spinCount="100000" sheet="1" objects="1" scenarios="1" selectLockedCells="1"/>
  <dataValidations count="10">
    <dataValidation type="list" allowBlank="1" showInputMessage="1" showErrorMessage="1" sqref="B6 C5:C6 D6 E5:E6 F6 G5:G6 H6">
      <formula1>$A$19:$A$26</formula1>
    </dataValidation>
    <dataValidation type="list" allowBlank="1" showInputMessage="1" showErrorMessage="1" sqref="C7:C8 B8">
      <formula1>$B$19:$B$24</formula1>
    </dataValidation>
    <dataValidation type="list" allowBlank="1" showInputMessage="1" showErrorMessage="1" sqref="G13 E13 C13">
      <formula1>$P$5:$P$14</formula1>
    </dataValidation>
    <dataValidation type="list" allowBlank="1" showInputMessage="1" showErrorMessage="1" sqref="B5 D5 F5 H5">
      <formula1>$A$19:$A$23</formula1>
    </dataValidation>
    <dataValidation type="list" allowBlank="1" showInputMessage="1" showErrorMessage="1" sqref="B7 D7 F7 H7">
      <formula1>$B$19:$B$22</formula1>
    </dataValidation>
    <dataValidation type="list" allowBlank="1" showInputMessage="1" showErrorMessage="1" sqref="B13 H13 F13 D13">
      <formula1>$H$19:$H$26</formula1>
    </dataValidation>
    <dataValidation type="list" allowBlank="1" showInputMessage="1" showErrorMessage="1" sqref="B11 H11 F11 D11">
      <formula1>$F$19:$F$22</formula1>
    </dataValidation>
    <dataValidation type="list" allowBlank="1" showInputMessage="1" showErrorMessage="1" sqref="H10 B10 C9:C10 E9:E10 D10 G9:G10 F10">
      <formula1>$C$19:$C$23</formula1>
    </dataValidation>
    <dataValidation type="list" allowBlank="1" showInputMessage="1" showErrorMessage="1" sqref="B9 H9 F9 D9">
      <formula1>$D$19:$D$22</formula1>
    </dataValidation>
    <dataValidation type="list" allowBlank="1" showInputMessage="1" showErrorMessage="1" sqref="H12 F12 G11:G12 D12 E11:E12 C11:C12 B12">
      <formula1>$D$23:$D$23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O45"/>
  <sheetViews>
    <sheetView zoomScaleNormal="100" workbookViewId="0">
      <selection activeCell="I7" sqref="I7"/>
    </sheetView>
  </sheetViews>
  <sheetFormatPr defaultRowHeight="15" x14ac:dyDescent="0.25"/>
  <cols>
    <col min="1" max="7" width="9.140625" style="1"/>
    <col min="8" max="8" width="2.7109375" style="1" customWidth="1"/>
    <col min="9" max="9" width="21.7109375" style="1" customWidth="1"/>
    <col min="10" max="10" width="2.7109375" style="1" customWidth="1"/>
    <col min="11" max="11" width="3.7109375" style="1" customWidth="1"/>
    <col min="12" max="12" width="9" style="1" bestFit="1" customWidth="1"/>
    <col min="13" max="13" width="7.5703125" style="1" bestFit="1" customWidth="1"/>
    <col min="14" max="14" width="12.7109375" style="1" customWidth="1"/>
    <col min="15" max="15" width="5.42578125" style="1" customWidth="1"/>
    <col min="16" max="17" width="2.7109375" style="1" customWidth="1"/>
    <col min="18" max="18" width="10.140625" style="1" customWidth="1"/>
    <col min="19" max="19" width="24.42578125" style="1" customWidth="1"/>
    <col min="20" max="20" width="5.28515625" style="1" customWidth="1"/>
    <col min="21" max="21" width="2.7109375" style="1" customWidth="1"/>
    <col min="22" max="22" width="2.85546875" style="1" customWidth="1"/>
    <col min="23" max="24" width="2.7109375" style="1" customWidth="1"/>
    <col min="25" max="25" width="15.7109375" style="1" customWidth="1"/>
    <col min="26" max="26" width="2.7109375" style="1" customWidth="1"/>
    <col min="27" max="27" width="15.140625" style="1" hidden="1" customWidth="1"/>
    <col min="28" max="28" width="15.5703125" style="1" hidden="1" customWidth="1"/>
    <col min="29" max="33" width="9.140625" style="1" hidden="1" customWidth="1"/>
    <col min="34" max="36" width="12.7109375" style="1" hidden="1" customWidth="1"/>
    <col min="37" max="38" width="9.140625" style="1" hidden="1" customWidth="1"/>
    <col min="39" max="41" width="0" style="1" hidden="1" customWidth="1"/>
    <col min="42" max="16384" width="9.140625" style="1"/>
  </cols>
  <sheetData>
    <row r="2" spans="1:36" ht="17.25" customHeight="1" x14ac:dyDescent="0.3">
      <c r="A2" s="55" t="s">
        <v>130</v>
      </c>
    </row>
    <row r="5" spans="1:36" x14ac:dyDescent="0.25">
      <c r="AB5" s="1" t="s">
        <v>117</v>
      </c>
      <c r="AE5" s="125" t="s">
        <v>113</v>
      </c>
      <c r="AF5" s="126" t="s">
        <v>112</v>
      </c>
      <c r="AH5" s="126" t="s">
        <v>114</v>
      </c>
      <c r="AI5" s="126" t="s">
        <v>115</v>
      </c>
      <c r="AJ5" s="126" t="s">
        <v>116</v>
      </c>
    </row>
    <row r="6" spans="1:36" x14ac:dyDescent="0.25">
      <c r="H6" s="127"/>
      <c r="I6" s="28"/>
      <c r="J6" s="28"/>
      <c r="AB6" s="1" t="s">
        <v>118</v>
      </c>
      <c r="AE6" s="3">
        <v>0</v>
      </c>
      <c r="AF6" s="128" t="str">
        <f t="shared" ref="AF6:AF13" si="0">IF($I$7="","",IF($AB$9=1,AH6,IF($AB$10=1,AJ6,AI6)))</f>
        <v/>
      </c>
      <c r="AH6" s="3">
        <v>16</v>
      </c>
      <c r="AI6" s="3">
        <v>2</v>
      </c>
      <c r="AJ6" s="3">
        <v>10</v>
      </c>
    </row>
    <row r="7" spans="1:36" ht="15.75" thickBot="1" x14ac:dyDescent="0.3">
      <c r="H7" s="127" t="s">
        <v>127</v>
      </c>
      <c r="I7" s="123"/>
      <c r="J7" s="28"/>
      <c r="L7" s="114" t="s">
        <v>113</v>
      </c>
      <c r="M7" s="114" t="s">
        <v>142</v>
      </c>
      <c r="N7" s="114" t="s">
        <v>143</v>
      </c>
      <c r="AB7" s="1" t="s">
        <v>119</v>
      </c>
      <c r="AE7" s="3">
        <v>100</v>
      </c>
      <c r="AF7" s="128" t="str">
        <f t="shared" si="0"/>
        <v/>
      </c>
      <c r="AH7" s="3">
        <v>14</v>
      </c>
      <c r="AI7" s="3">
        <v>4</v>
      </c>
      <c r="AJ7" s="3">
        <v>10</v>
      </c>
    </row>
    <row r="8" spans="1:36" ht="15.75" thickTop="1" x14ac:dyDescent="0.25">
      <c r="H8" s="127"/>
      <c r="I8" s="28"/>
      <c r="J8" s="28"/>
      <c r="L8" s="126">
        <v>0</v>
      </c>
      <c r="M8" s="126">
        <v>0</v>
      </c>
      <c r="N8" s="126" t="s">
        <v>1</v>
      </c>
      <c r="AE8" s="3">
        <v>200</v>
      </c>
      <c r="AF8" s="128" t="str">
        <f t="shared" si="0"/>
        <v/>
      </c>
      <c r="AH8" s="3">
        <v>12</v>
      </c>
      <c r="AI8" s="3">
        <v>6</v>
      </c>
      <c r="AJ8" s="3">
        <v>10</v>
      </c>
    </row>
    <row r="9" spans="1:36" ht="15.75" thickBot="1" x14ac:dyDescent="0.3">
      <c r="H9" s="127" t="s">
        <v>128</v>
      </c>
      <c r="I9" s="123"/>
      <c r="J9" s="28"/>
      <c r="L9" s="126">
        <v>100</v>
      </c>
      <c r="M9" s="59">
        <f>10*L9</f>
        <v>1000</v>
      </c>
      <c r="N9" s="59">
        <v>10</v>
      </c>
      <c r="AB9" s="3">
        <f>IF($I$7=AB5,1,0)</f>
        <v>0</v>
      </c>
      <c r="AE9" s="3">
        <v>300</v>
      </c>
      <c r="AF9" s="128" t="str">
        <f t="shared" si="0"/>
        <v/>
      </c>
      <c r="AH9" s="3">
        <v>10</v>
      </c>
      <c r="AI9" s="3">
        <v>8</v>
      </c>
      <c r="AJ9" s="3">
        <v>10</v>
      </c>
    </row>
    <row r="10" spans="1:36" ht="15.75" thickTop="1" x14ac:dyDescent="0.25">
      <c r="H10" s="127"/>
      <c r="I10" s="28"/>
      <c r="J10" s="28"/>
      <c r="L10" s="126">
        <v>200</v>
      </c>
      <c r="M10" s="59">
        <f t="shared" ref="M10:M15" si="1">10*L10</f>
        <v>2000</v>
      </c>
      <c r="N10" s="59">
        <f>(M10-M9)/(L10-L9)</f>
        <v>10</v>
      </c>
      <c r="AB10" s="3">
        <f>IF($I$7=AB6,1,0)</f>
        <v>0</v>
      </c>
      <c r="AE10" s="3">
        <v>400</v>
      </c>
      <c r="AF10" s="128" t="str">
        <f t="shared" si="0"/>
        <v/>
      </c>
      <c r="AH10" s="3">
        <v>8</v>
      </c>
      <c r="AI10" s="3">
        <v>10</v>
      </c>
      <c r="AJ10" s="3">
        <v>10</v>
      </c>
    </row>
    <row r="11" spans="1:36" ht="15.75" thickBot="1" x14ac:dyDescent="0.3">
      <c r="H11" s="127" t="s">
        <v>129</v>
      </c>
      <c r="I11" s="123"/>
      <c r="J11" s="28"/>
      <c r="L11" s="126">
        <v>300</v>
      </c>
      <c r="M11" s="59">
        <f t="shared" si="1"/>
        <v>3000</v>
      </c>
      <c r="N11" s="59">
        <f t="shared" ref="N11:N15" si="2">(M11-M10)/(L11-L10)</f>
        <v>10</v>
      </c>
      <c r="AB11" s="3">
        <f>IF($I$7=AB7,1,0)</f>
        <v>0</v>
      </c>
      <c r="AE11" s="3">
        <v>500</v>
      </c>
      <c r="AF11" s="128" t="str">
        <f t="shared" si="0"/>
        <v/>
      </c>
      <c r="AH11" s="3">
        <v>6</v>
      </c>
      <c r="AI11" s="3">
        <v>12</v>
      </c>
      <c r="AJ11" s="3">
        <v>10</v>
      </c>
    </row>
    <row r="12" spans="1:36" ht="15.75" thickTop="1" x14ac:dyDescent="0.25">
      <c r="H12" s="127"/>
      <c r="I12" s="28"/>
      <c r="J12" s="28"/>
      <c r="L12" s="126">
        <v>400</v>
      </c>
      <c r="M12" s="59">
        <f t="shared" si="1"/>
        <v>4000</v>
      </c>
      <c r="N12" s="59">
        <f t="shared" si="2"/>
        <v>10</v>
      </c>
      <c r="AE12" s="3">
        <v>600</v>
      </c>
      <c r="AF12" s="128" t="str">
        <f t="shared" si="0"/>
        <v/>
      </c>
      <c r="AH12" s="3">
        <v>4</v>
      </c>
      <c r="AI12" s="3">
        <v>14</v>
      </c>
      <c r="AJ12" s="3">
        <v>10</v>
      </c>
    </row>
    <row r="13" spans="1:36" ht="15.75" thickBot="1" x14ac:dyDescent="0.3">
      <c r="H13" s="127" t="s">
        <v>137</v>
      </c>
      <c r="I13" s="123"/>
      <c r="J13" s="28"/>
      <c r="L13" s="126">
        <v>500</v>
      </c>
      <c r="M13" s="59">
        <f t="shared" si="1"/>
        <v>5000</v>
      </c>
      <c r="N13" s="59">
        <f t="shared" si="2"/>
        <v>10</v>
      </c>
      <c r="AE13" s="3">
        <v>700</v>
      </c>
      <c r="AF13" s="128" t="str">
        <f t="shared" si="0"/>
        <v/>
      </c>
      <c r="AH13" s="3">
        <v>2</v>
      </c>
      <c r="AI13" s="3">
        <v>16</v>
      </c>
      <c r="AJ13" s="3">
        <v>10</v>
      </c>
    </row>
    <row r="14" spans="1:36" ht="15.75" thickTop="1" x14ac:dyDescent="0.25">
      <c r="H14" s="127"/>
      <c r="I14" s="28"/>
      <c r="J14" s="28"/>
      <c r="L14" s="126">
        <v>600</v>
      </c>
      <c r="M14" s="59">
        <f t="shared" si="1"/>
        <v>6000</v>
      </c>
      <c r="N14" s="59">
        <f t="shared" si="2"/>
        <v>10</v>
      </c>
      <c r="AB14" s="1" t="s">
        <v>120</v>
      </c>
    </row>
    <row r="15" spans="1:36" ht="15.75" thickBot="1" x14ac:dyDescent="0.3">
      <c r="H15" s="127" t="s">
        <v>141</v>
      </c>
      <c r="I15" s="123"/>
      <c r="J15" s="28"/>
      <c r="L15" s="129">
        <v>700</v>
      </c>
      <c r="M15" s="80">
        <f t="shared" si="1"/>
        <v>7000</v>
      </c>
      <c r="N15" s="80">
        <f t="shared" si="2"/>
        <v>10</v>
      </c>
      <c r="X15" s="127"/>
      <c r="Y15" s="28"/>
      <c r="Z15" s="28"/>
      <c r="AB15" s="1" t="s">
        <v>121</v>
      </c>
    </row>
    <row r="16" spans="1:36" ht="16.5" thickTop="1" thickBot="1" x14ac:dyDescent="0.3">
      <c r="H16" s="127"/>
      <c r="I16" s="28"/>
      <c r="J16" s="28"/>
      <c r="X16" s="127" t="s">
        <v>153</v>
      </c>
      <c r="Y16" s="123"/>
      <c r="Z16" s="28"/>
      <c r="AB16" s="1" t="s">
        <v>122</v>
      </c>
    </row>
    <row r="17" spans="1:41" ht="15.75" thickTop="1" x14ac:dyDescent="0.25">
      <c r="X17" s="127"/>
      <c r="Y17" s="28"/>
      <c r="Z17" s="28"/>
      <c r="AB17" s="1" t="s">
        <v>123</v>
      </c>
      <c r="AE17" s="122">
        <v>1000</v>
      </c>
      <c r="AF17" s="122">
        <v>10</v>
      </c>
      <c r="AG17" s="1">
        <f t="shared" ref="AG17:AH22" si="3">IF(ROUND(AE17,1)=ROUND(M9,1),1,0)</f>
        <v>1</v>
      </c>
      <c r="AH17" s="1">
        <f t="shared" si="3"/>
        <v>1</v>
      </c>
    </row>
    <row r="18" spans="1:41" ht="15.75" thickBot="1" x14ac:dyDescent="0.3">
      <c r="X18" s="127" t="s">
        <v>154</v>
      </c>
      <c r="Y18" s="123"/>
      <c r="Z18" s="28"/>
      <c r="AE18" s="122">
        <v>2000</v>
      </c>
      <c r="AF18" s="122">
        <v>10</v>
      </c>
      <c r="AG18" s="1">
        <f t="shared" si="3"/>
        <v>1</v>
      </c>
      <c r="AH18" s="1">
        <f t="shared" si="3"/>
        <v>1</v>
      </c>
    </row>
    <row r="19" spans="1:41" ht="15.75" thickTop="1" x14ac:dyDescent="0.25">
      <c r="X19" s="127"/>
      <c r="Y19" s="28"/>
      <c r="Z19" s="28"/>
      <c r="AE19" s="122">
        <v>3000</v>
      </c>
      <c r="AF19" s="122">
        <v>10</v>
      </c>
      <c r="AG19" s="1">
        <f t="shared" si="3"/>
        <v>1</v>
      </c>
      <c r="AH19" s="1">
        <f t="shared" si="3"/>
        <v>1</v>
      </c>
    </row>
    <row r="20" spans="1:41" x14ac:dyDescent="0.25">
      <c r="I20" s="126"/>
      <c r="AE20" s="122">
        <v>4000</v>
      </c>
      <c r="AF20" s="122">
        <v>10</v>
      </c>
      <c r="AG20" s="1">
        <f t="shared" si="3"/>
        <v>1</v>
      </c>
      <c r="AH20" s="1">
        <f t="shared" si="3"/>
        <v>1</v>
      </c>
    </row>
    <row r="21" spans="1:41" x14ac:dyDescent="0.25">
      <c r="I21" s="126"/>
      <c r="AE21" s="122">
        <v>5000</v>
      </c>
      <c r="AF21" s="122">
        <v>10</v>
      </c>
      <c r="AG21" s="1">
        <f t="shared" si="3"/>
        <v>1</v>
      </c>
      <c r="AH21" s="1">
        <f t="shared" si="3"/>
        <v>1</v>
      </c>
    </row>
    <row r="22" spans="1:41" x14ac:dyDescent="0.25">
      <c r="I22" s="126"/>
      <c r="AE22" s="122">
        <v>6000</v>
      </c>
      <c r="AF22" s="122">
        <v>10</v>
      </c>
      <c r="AG22" s="1">
        <f t="shared" si="3"/>
        <v>1</v>
      </c>
      <c r="AH22" s="1">
        <f t="shared" si="3"/>
        <v>1</v>
      </c>
    </row>
    <row r="23" spans="1:41" x14ac:dyDescent="0.25">
      <c r="I23" s="126"/>
      <c r="AE23" s="122"/>
      <c r="AF23" s="122"/>
    </row>
    <row r="24" spans="1:41" x14ac:dyDescent="0.25">
      <c r="I24" s="126"/>
      <c r="AE24" s="122"/>
      <c r="AF24" s="122"/>
    </row>
    <row r="25" spans="1:41" x14ac:dyDescent="0.25">
      <c r="I25" s="126"/>
      <c r="AE25" s="122"/>
      <c r="AF25" s="122"/>
    </row>
    <row r="26" spans="1:41" ht="15.75" thickBot="1" x14ac:dyDescent="0.3">
      <c r="AE26" s="130">
        <v>7000</v>
      </c>
      <c r="AF26" s="130">
        <v>10</v>
      </c>
      <c r="AG26" s="1">
        <f>IF(ROUND(AE26,1)=ROUND(M15,1),1,0)</f>
        <v>1</v>
      </c>
      <c r="AH26" s="1">
        <f>IF(ROUND(AF26,1)=ROUND(N15,1),1,0)</f>
        <v>1</v>
      </c>
    </row>
    <row r="27" spans="1:4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1" t="s">
        <v>132</v>
      </c>
      <c r="AM27" s="27"/>
      <c r="AN27" s="27"/>
      <c r="AO27" s="27"/>
    </row>
    <row r="28" spans="1:41" ht="15.75" x14ac:dyDescent="0.25">
      <c r="A28" s="79" t="s">
        <v>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81" t="s">
        <v>8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1" t="s">
        <v>133</v>
      </c>
      <c r="AM28" s="28"/>
      <c r="AN28" s="28"/>
      <c r="AO28" s="28"/>
    </row>
    <row r="29" spans="1:41" ht="15.75" x14ac:dyDescent="0.25">
      <c r="A29" s="79"/>
      <c r="B29" s="131" t="s">
        <v>145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81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M29" s="28"/>
      <c r="AN29" s="28"/>
      <c r="AO29" s="28"/>
    </row>
    <row r="30" spans="1:4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3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" t="s">
        <v>134</v>
      </c>
      <c r="AE30" s="1" t="s">
        <v>113</v>
      </c>
      <c r="AM30" s="28"/>
      <c r="AN30" s="28"/>
      <c r="AO30" s="28"/>
    </row>
    <row r="31" spans="1:41" ht="15.75" x14ac:dyDescent="0.25">
      <c r="A31" s="79">
        <v>10</v>
      </c>
      <c r="B31" s="35" t="s">
        <v>126</v>
      </c>
      <c r="C31" s="30"/>
      <c r="D31" s="30"/>
      <c r="E31" s="30"/>
      <c r="F31" s="30"/>
      <c r="G31" s="30"/>
      <c r="H31" s="30"/>
      <c r="I31" s="30"/>
      <c r="J31" s="30"/>
      <c r="K31" s="28"/>
      <c r="L31" s="28"/>
      <c r="M31" s="81">
        <v>13</v>
      </c>
      <c r="N31" s="35" t="s">
        <v>151</v>
      </c>
      <c r="O31" s="30"/>
      <c r="P31" s="30"/>
      <c r="Q31" s="30"/>
      <c r="R31" s="30"/>
      <c r="S31" s="30"/>
      <c r="T31" s="30"/>
      <c r="U31" s="30"/>
      <c r="V31" s="30"/>
      <c r="W31" s="28"/>
      <c r="X31" s="28"/>
      <c r="Y31" s="28"/>
      <c r="Z31" s="28"/>
      <c r="AA31" s="28"/>
      <c r="AB31" s="1" t="s">
        <v>135</v>
      </c>
      <c r="AE31" s="1">
        <v>0</v>
      </c>
      <c r="AJ31" s="1" t="s">
        <v>155</v>
      </c>
      <c r="AM31" s="28"/>
      <c r="AN31" s="28"/>
      <c r="AO31" s="28"/>
    </row>
    <row r="32" spans="1:41" ht="15.75" x14ac:dyDescent="0.25">
      <c r="A32" s="28"/>
      <c r="B32" s="35" t="s">
        <v>125</v>
      </c>
      <c r="C32" s="30"/>
      <c r="D32" s="30"/>
      <c r="E32" s="30"/>
      <c r="F32" s="30"/>
      <c r="G32" s="30"/>
      <c r="H32" s="30"/>
      <c r="I32" s="30"/>
      <c r="J32" s="30"/>
      <c r="K32" s="28"/>
      <c r="L32" s="28"/>
      <c r="M32" s="132"/>
      <c r="N32" s="133" t="s">
        <v>152</v>
      </c>
      <c r="O32" s="30"/>
      <c r="P32" s="30"/>
      <c r="Q32" s="30"/>
      <c r="R32" s="30"/>
      <c r="S32" s="30"/>
      <c r="T32" s="30"/>
      <c r="U32" s="30"/>
      <c r="V32" s="30"/>
      <c r="W32" s="28"/>
      <c r="X32" s="28"/>
      <c r="Y32" s="28"/>
      <c r="Z32" s="28"/>
      <c r="AA32" s="28"/>
      <c r="AE32" s="1">
        <v>100</v>
      </c>
      <c r="AF32" s="1" t="str">
        <f t="shared" ref="AF32:AF38" si="4">IF($Y$16=$AJ$32,AG32,IF($Y$16=$AJ$33,AH32,IF($Y$16=$AJ$34,AI32,"")))</f>
        <v/>
      </c>
      <c r="AG32" s="1">
        <v>2.5</v>
      </c>
      <c r="AH32" s="1">
        <v>2.5</v>
      </c>
      <c r="AI32" s="1">
        <v>5</v>
      </c>
      <c r="AJ32" s="1" t="s">
        <v>156</v>
      </c>
      <c r="AM32" s="28"/>
      <c r="AN32" s="28"/>
      <c r="AO32" s="28"/>
    </row>
    <row r="33" spans="1:41" ht="15.75" x14ac:dyDescent="0.25">
      <c r="A33" s="79"/>
      <c r="B33" s="30"/>
      <c r="C33" s="30"/>
      <c r="D33" s="30"/>
      <c r="E33" s="30"/>
      <c r="F33" s="30"/>
      <c r="G33" s="30"/>
      <c r="H33" s="30"/>
      <c r="I33" s="30"/>
      <c r="J33" s="30"/>
      <c r="K33" s="28"/>
      <c r="L33" s="28"/>
      <c r="M33" s="81"/>
      <c r="N33" s="30"/>
      <c r="O33" s="30"/>
      <c r="P33" s="30"/>
      <c r="Q33" s="30"/>
      <c r="R33" s="30"/>
      <c r="S33" s="30"/>
      <c r="T33" s="30"/>
      <c r="U33" s="30"/>
      <c r="V33" s="30"/>
      <c r="W33" s="28"/>
      <c r="X33" s="28"/>
      <c r="Y33" s="28"/>
      <c r="Z33" s="28"/>
      <c r="AA33" s="28"/>
      <c r="AB33" s="1" t="s">
        <v>112</v>
      </c>
      <c r="AE33" s="1">
        <v>200</v>
      </c>
      <c r="AF33" s="1" t="str">
        <f t="shared" si="4"/>
        <v/>
      </c>
      <c r="AG33" s="1">
        <v>2.5</v>
      </c>
      <c r="AH33" s="1">
        <v>5</v>
      </c>
      <c r="AI33" s="1">
        <v>10</v>
      </c>
      <c r="AJ33" s="1" t="s">
        <v>157</v>
      </c>
      <c r="AM33" s="28"/>
      <c r="AN33" s="28"/>
      <c r="AO33" s="28"/>
    </row>
    <row r="34" spans="1:41" ht="15.75" x14ac:dyDescent="0.25">
      <c r="A34" s="79">
        <v>5</v>
      </c>
      <c r="B34" s="35" t="s">
        <v>136</v>
      </c>
      <c r="C34" s="30"/>
      <c r="D34" s="30"/>
      <c r="E34" s="30"/>
      <c r="F34" s="30"/>
      <c r="G34" s="30"/>
      <c r="H34" s="30"/>
      <c r="I34" s="30"/>
      <c r="J34" s="30"/>
      <c r="K34" s="28"/>
      <c r="L34" s="28"/>
      <c r="M34" s="81">
        <v>5</v>
      </c>
      <c r="N34" s="35" t="s">
        <v>163</v>
      </c>
      <c r="O34" s="30"/>
      <c r="P34" s="30"/>
      <c r="Q34" s="30"/>
      <c r="R34" s="30"/>
      <c r="S34" s="30"/>
      <c r="T34" s="30"/>
      <c r="U34" s="30"/>
      <c r="V34" s="30"/>
      <c r="W34" s="28"/>
      <c r="X34" s="28"/>
      <c r="Y34" s="28"/>
      <c r="Z34" s="28"/>
      <c r="AA34" s="28"/>
      <c r="AB34" s="1" t="s">
        <v>138</v>
      </c>
      <c r="AE34" s="1">
        <v>300</v>
      </c>
      <c r="AF34" s="1" t="str">
        <f t="shared" si="4"/>
        <v/>
      </c>
      <c r="AG34" s="1">
        <v>2.5</v>
      </c>
      <c r="AH34" s="1">
        <v>7.5</v>
      </c>
      <c r="AI34" s="1">
        <v>15</v>
      </c>
      <c r="AJ34" s="1" t="s">
        <v>158</v>
      </c>
      <c r="AM34" s="28"/>
      <c r="AN34" s="28"/>
      <c r="AO34" s="28"/>
    </row>
    <row r="35" spans="1:41" ht="15.7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32"/>
      <c r="N35" s="134" t="s">
        <v>164</v>
      </c>
      <c r="O35" s="30"/>
      <c r="P35" s="30"/>
      <c r="Q35" s="30"/>
      <c r="R35" s="30"/>
      <c r="S35" s="30"/>
      <c r="T35" s="30"/>
      <c r="U35" s="30"/>
      <c r="V35" s="30"/>
      <c r="W35" s="28"/>
      <c r="X35" s="28"/>
      <c r="Y35" s="28"/>
      <c r="Z35" s="28"/>
      <c r="AA35" s="28"/>
      <c r="AB35" s="1" t="s">
        <v>139</v>
      </c>
      <c r="AE35" s="1">
        <v>400</v>
      </c>
      <c r="AF35" s="1" t="str">
        <f t="shared" si="4"/>
        <v/>
      </c>
      <c r="AG35" s="1">
        <v>2.5</v>
      </c>
      <c r="AH35" s="1">
        <v>10</v>
      </c>
      <c r="AI35" s="1">
        <v>20</v>
      </c>
      <c r="AM35" s="28"/>
      <c r="AN35" s="28"/>
      <c r="AO35" s="28"/>
    </row>
    <row r="36" spans="1:41" ht="15.75" x14ac:dyDescent="0.25">
      <c r="A36" s="79">
        <v>5</v>
      </c>
      <c r="B36" s="35" t="s">
        <v>131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34" t="s">
        <v>162</v>
      </c>
      <c r="O36" s="30"/>
      <c r="P36" s="30"/>
      <c r="Q36" s="30"/>
      <c r="R36" s="30"/>
      <c r="S36" s="30"/>
      <c r="T36" s="30"/>
      <c r="U36" s="30"/>
      <c r="V36" s="30"/>
      <c r="W36" s="28"/>
      <c r="X36" s="28"/>
      <c r="Y36" s="28"/>
      <c r="Z36" s="28"/>
      <c r="AA36" s="28"/>
      <c r="AB36" s="1" t="s">
        <v>140</v>
      </c>
      <c r="AE36" s="1">
        <v>500</v>
      </c>
      <c r="AF36" s="1" t="str">
        <f t="shared" si="4"/>
        <v/>
      </c>
      <c r="AG36" s="1">
        <v>2.5</v>
      </c>
      <c r="AH36" s="1">
        <v>12.5</v>
      </c>
      <c r="AI36" s="1">
        <v>25</v>
      </c>
      <c r="AM36" s="28"/>
      <c r="AN36" s="28"/>
      <c r="AO36" s="28"/>
    </row>
    <row r="37" spans="1:41" ht="15.7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0"/>
      <c r="O37" s="30"/>
      <c r="P37" s="30"/>
      <c r="Q37" s="30"/>
      <c r="R37" s="30"/>
      <c r="S37" s="30"/>
      <c r="T37" s="30"/>
      <c r="U37" s="30"/>
      <c r="V37" s="30"/>
      <c r="W37" s="28"/>
      <c r="X37" s="28"/>
      <c r="Y37" s="28"/>
      <c r="Z37" s="28"/>
      <c r="AA37" s="28"/>
      <c r="AE37" s="1">
        <v>600</v>
      </c>
      <c r="AF37" s="1" t="str">
        <f t="shared" si="4"/>
        <v/>
      </c>
      <c r="AG37" s="1">
        <v>2.5</v>
      </c>
      <c r="AH37" s="1">
        <v>15</v>
      </c>
      <c r="AI37" s="1">
        <v>30</v>
      </c>
      <c r="AM37" s="28"/>
      <c r="AN37" s="28"/>
      <c r="AO37" s="28"/>
    </row>
    <row r="38" spans="1:41" ht="15.75" x14ac:dyDescent="0.25">
      <c r="A38" s="79">
        <v>5</v>
      </c>
      <c r="B38" s="35" t="s">
        <v>160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1">
        <v>5</v>
      </c>
      <c r="N38" s="35" t="s">
        <v>165</v>
      </c>
      <c r="O38" s="30"/>
      <c r="P38" s="30"/>
      <c r="Q38" s="30"/>
      <c r="R38" s="30"/>
      <c r="S38" s="30"/>
      <c r="T38" s="30"/>
      <c r="U38" s="30"/>
      <c r="V38" s="30"/>
      <c r="W38" s="28"/>
      <c r="X38" s="28"/>
      <c r="Y38" s="28"/>
      <c r="Z38" s="28"/>
      <c r="AA38" s="28"/>
      <c r="AE38" s="1">
        <v>700</v>
      </c>
      <c r="AF38" s="1" t="str">
        <f t="shared" si="4"/>
        <v/>
      </c>
      <c r="AG38" s="1">
        <v>2.5</v>
      </c>
      <c r="AH38" s="1">
        <v>17.5</v>
      </c>
      <c r="AI38" s="1">
        <v>35</v>
      </c>
      <c r="AM38" s="28"/>
      <c r="AN38" s="28"/>
      <c r="AO38" s="28"/>
    </row>
    <row r="39" spans="1:41" ht="15.75" x14ac:dyDescent="0.25">
      <c r="A39" s="28"/>
      <c r="B39" s="134" t="s">
        <v>161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1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1" t="s">
        <v>146</v>
      </c>
      <c r="AM39" s="28"/>
      <c r="AN39" s="28"/>
      <c r="AO39" s="28"/>
    </row>
    <row r="40" spans="1:41" ht="15.7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1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1" t="s">
        <v>147</v>
      </c>
      <c r="AM40" s="28"/>
      <c r="AN40" s="28"/>
      <c r="AO40" s="28"/>
    </row>
    <row r="41" spans="1:41" ht="15.75" x14ac:dyDescent="0.25">
      <c r="A41" s="79">
        <v>5</v>
      </c>
      <c r="B41" s="35" t="s">
        <v>144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1" t="s">
        <v>148</v>
      </c>
      <c r="AM41" s="28"/>
      <c r="AN41" s="28"/>
      <c r="AO41" s="28"/>
    </row>
    <row r="42" spans="1:4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" t="s">
        <v>150</v>
      </c>
      <c r="AM42" s="28"/>
      <c r="AN42" s="28"/>
      <c r="AO42" s="28"/>
    </row>
    <row r="43" spans="1:41" x14ac:dyDescent="0.25">
      <c r="AA43" s="28"/>
      <c r="AB43" s="1" t="s">
        <v>149</v>
      </c>
    </row>
    <row r="44" spans="1:41" x14ac:dyDescent="0.25">
      <c r="AA44" s="28"/>
    </row>
    <row r="45" spans="1:41" x14ac:dyDescent="0.25">
      <c r="AA45" s="28"/>
    </row>
  </sheetData>
  <sheetProtection algorithmName="SHA-512" hashValue="+6YuZXC30/S2CQ6UX+f4aenHVfDbwMYiUO0SdMWwe9kN3bzI59F/kKyFGPTEvLymv8ma7Y70FX7FUXG6vVWPTA==" saltValue="jrRejbFG0UFwUyIcomre/A==" spinCount="100000" sheet="1" objects="1" scenarios="1" selectLockedCells="1"/>
  <dataValidations count="7">
    <dataValidation type="list" allowBlank="1" showInputMessage="1" showErrorMessage="1" sqref="I7">
      <formula1>$AB$5:$AB$7</formula1>
    </dataValidation>
    <dataValidation type="list" allowBlank="1" showInputMessage="1" showErrorMessage="1" sqref="I9">
      <formula1>$AB$14:$AB$17</formula1>
    </dataValidation>
    <dataValidation type="list" allowBlank="1" showInputMessage="1" showErrorMessage="1" sqref="I11">
      <formula1>$AB$27:$AB$31</formula1>
    </dataValidation>
    <dataValidation type="list" allowBlank="1" showInputMessage="1" showErrorMessage="1" sqref="Y16">
      <formula1>$AJ$32:$AJ$34</formula1>
    </dataValidation>
    <dataValidation type="list" allowBlank="1" showInputMessage="1" showErrorMessage="1" sqref="I13">
      <formula1>$AB$33:$AB$36</formula1>
    </dataValidation>
    <dataValidation type="list" allowBlank="1" showInputMessage="1" showErrorMessage="1" sqref="Y18">
      <formula1>$AE$31:$AE$38</formula1>
    </dataValidation>
    <dataValidation type="list" allowBlank="1" showInputMessage="1" showErrorMessage="1" sqref="I15">
      <formula1>$AB$39:$AB$43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K38"/>
  <sheetViews>
    <sheetView zoomScaleNormal="100" workbookViewId="0">
      <selection activeCell="O9" sqref="O9"/>
    </sheetView>
  </sheetViews>
  <sheetFormatPr defaultRowHeight="15" x14ac:dyDescent="0.25"/>
  <cols>
    <col min="1" max="1" width="8.140625" style="1" customWidth="1"/>
    <col min="2" max="7" width="9.140625" style="1"/>
    <col min="8" max="8" width="10.5703125" style="1" customWidth="1"/>
    <col min="9" max="9" width="21.7109375" style="1" customWidth="1"/>
    <col min="10" max="10" width="2.7109375" style="1" customWidth="1"/>
    <col min="11" max="11" width="3.140625" style="1" customWidth="1"/>
    <col min="12" max="12" width="9" style="1" bestFit="1" customWidth="1"/>
    <col min="13" max="13" width="31" style="1" customWidth="1"/>
    <col min="14" max="14" width="6.140625" style="1" customWidth="1"/>
    <col min="15" max="15" width="12.140625" style="1" customWidth="1"/>
    <col min="16" max="16" width="5.7109375" style="1" customWidth="1"/>
    <col min="17" max="17" width="2.7109375" style="1" customWidth="1"/>
    <col min="18" max="18" width="2.85546875" style="1" customWidth="1"/>
    <col min="19" max="21" width="0" style="1" hidden="1" customWidth="1"/>
    <col min="22" max="23" width="5.42578125" style="1" hidden="1" customWidth="1"/>
    <col min="24" max="44" width="0" style="1" hidden="1" customWidth="1"/>
    <col min="45" max="16384" width="9.140625" style="1"/>
  </cols>
  <sheetData>
    <row r="2" spans="1:37" ht="17.25" customHeight="1" x14ac:dyDescent="0.3">
      <c r="A2" s="115" t="s">
        <v>180</v>
      </c>
      <c r="U2" s="1" t="s">
        <v>179</v>
      </c>
      <c r="V2" s="1" t="s">
        <v>112</v>
      </c>
      <c r="W2" s="1" t="s">
        <v>112</v>
      </c>
      <c r="Y2" s="3" t="s">
        <v>181</v>
      </c>
      <c r="Z2" s="3"/>
      <c r="AA2" s="3"/>
      <c r="AB2" s="3"/>
      <c r="AC2" s="3"/>
      <c r="AD2" s="3"/>
    </row>
    <row r="3" spans="1:37" x14ac:dyDescent="0.25">
      <c r="U3" s="126">
        <v>0</v>
      </c>
      <c r="V3" s="1" t="str">
        <f t="shared" ref="V3:V13" si="0">IF($O$9=30,30,IF($O$9=35,35,IF($O$9=37,37,IF($O$9=40,40,IF($O$9=47,47,IF($O$9=50,50,IF($O$9=65,65,"")))))))</f>
        <v/>
      </c>
      <c r="W3" s="1" t="str">
        <f t="shared" ref="W3:W13" si="1">IF($O$12=30,30,IF($O$12=35,35,IF($O$12=37,37,IF($O$12=40,40,IF($O$12=47,47,IF($O$12=50,50,IF($O$12=65,65,"")))))))</f>
        <v/>
      </c>
      <c r="AE3" s="3"/>
      <c r="AF3" s="3"/>
    </row>
    <row r="4" spans="1:37" ht="15.75" thickBot="1" x14ac:dyDescent="0.3">
      <c r="B4" s="114" t="s">
        <v>178</v>
      </c>
      <c r="C4" s="114" t="s">
        <v>38</v>
      </c>
      <c r="D4" s="114" t="s">
        <v>37</v>
      </c>
      <c r="E4" s="114" t="s">
        <v>36</v>
      </c>
      <c r="F4" s="114" t="s">
        <v>35</v>
      </c>
      <c r="S4" s="1">
        <v>30</v>
      </c>
      <c r="U4" s="126">
        <v>1</v>
      </c>
      <c r="V4" s="1" t="str">
        <f t="shared" si="0"/>
        <v/>
      </c>
      <c r="W4" s="1" t="str">
        <f t="shared" si="1"/>
        <v/>
      </c>
      <c r="X4" s="1">
        <f>Y4</f>
        <v>0</v>
      </c>
      <c r="Y4" s="3">
        <f>IF(Z4&gt;0,_xlfn.NUMBERVALUE(Z4),NA())</f>
        <v>0</v>
      </c>
      <c r="Z4" s="3" t="str">
        <f t="shared" ref="Z4:Z14" si="2">IF($O$15=$Y$17,AD4,IF($O$15=$Y$18,AF4,IF($O$15=$Y$19,AH4,IF($O$15=$Y$20,AJ4,""))))</f>
        <v/>
      </c>
      <c r="AA4" s="151" t="str">
        <f>IF(AB4&gt;0,AB4,"")</f>
        <v/>
      </c>
      <c r="AB4" s="3" t="str">
        <f t="shared" ref="AB4:AB14" si="3">IF($O$15=$Y$17,AE4,IF($O$15=$Y$18,AG4,IF($O$15=$Y$19,AI4,IF($O$15=$Y$20,AK4,""))))</f>
        <v/>
      </c>
      <c r="AC4" s="3"/>
      <c r="AD4" s="152">
        <v>1</v>
      </c>
      <c r="AE4" s="153">
        <v>45</v>
      </c>
      <c r="AF4" s="3">
        <v>1</v>
      </c>
      <c r="AG4" s="154">
        <v>45</v>
      </c>
      <c r="AH4" s="152">
        <v>7.2</v>
      </c>
      <c r="AI4" s="153">
        <v>47</v>
      </c>
      <c r="AJ4" s="3">
        <v>5.5</v>
      </c>
      <c r="AK4" s="25">
        <v>37</v>
      </c>
    </row>
    <row r="5" spans="1:37" x14ac:dyDescent="0.25">
      <c r="B5" s="126">
        <v>0</v>
      </c>
      <c r="C5" s="126" t="s">
        <v>1</v>
      </c>
      <c r="D5" s="3" t="s">
        <v>1</v>
      </c>
      <c r="E5" s="3" t="s">
        <v>1</v>
      </c>
      <c r="F5" s="3" t="s">
        <v>1</v>
      </c>
      <c r="S5" s="1">
        <v>35</v>
      </c>
      <c r="U5" s="126">
        <v>2</v>
      </c>
      <c r="V5" s="1" t="str">
        <f t="shared" si="0"/>
        <v/>
      </c>
      <c r="W5" s="1" t="str">
        <f t="shared" si="1"/>
        <v/>
      </c>
      <c r="X5" s="1">
        <f t="shared" ref="X5:X13" si="4">Y5</f>
        <v>0</v>
      </c>
      <c r="Y5" s="3">
        <f t="shared" ref="Y5:Y14" si="5">IF(Z5&gt;0,_xlfn.NUMBERVALUE(Z5),NA())</f>
        <v>0</v>
      </c>
      <c r="Z5" s="3" t="str">
        <f t="shared" si="2"/>
        <v/>
      </c>
      <c r="AA5" s="151" t="str">
        <f t="shared" ref="AA5:AA14" si="6">IF(AB5&gt;0,AB5,"")</f>
        <v/>
      </c>
      <c r="AB5" s="3" t="str">
        <f t="shared" si="3"/>
        <v/>
      </c>
      <c r="AC5" s="3"/>
      <c r="AD5" s="152">
        <v>2</v>
      </c>
      <c r="AE5" s="153">
        <v>40</v>
      </c>
      <c r="AF5" s="3">
        <v>2</v>
      </c>
      <c r="AG5" s="154">
        <v>40</v>
      </c>
      <c r="AH5" s="152">
        <v>8</v>
      </c>
      <c r="AI5" s="153">
        <v>55</v>
      </c>
      <c r="AJ5" s="3">
        <v>6</v>
      </c>
      <c r="AK5" s="154">
        <v>40</v>
      </c>
    </row>
    <row r="6" spans="1:37" x14ac:dyDescent="0.25">
      <c r="B6" s="126">
        <v>1</v>
      </c>
      <c r="C6" s="126">
        <v>60</v>
      </c>
      <c r="D6" s="126">
        <v>45</v>
      </c>
      <c r="E6" s="126">
        <v>105</v>
      </c>
      <c r="F6" s="126">
        <v>45</v>
      </c>
      <c r="S6" s="1">
        <v>37</v>
      </c>
      <c r="U6" s="126">
        <v>3</v>
      </c>
      <c r="V6" s="1" t="str">
        <f t="shared" si="0"/>
        <v/>
      </c>
      <c r="W6" s="1" t="str">
        <f t="shared" si="1"/>
        <v/>
      </c>
      <c r="X6" s="1">
        <f t="shared" si="4"/>
        <v>0</v>
      </c>
      <c r="Y6" s="3">
        <f t="shared" si="5"/>
        <v>0</v>
      </c>
      <c r="Z6" s="3" t="str">
        <f t="shared" si="2"/>
        <v/>
      </c>
      <c r="AA6" s="151" t="str">
        <f t="shared" si="6"/>
        <v/>
      </c>
      <c r="AB6" s="3" t="str">
        <f t="shared" si="3"/>
        <v/>
      </c>
      <c r="AC6" s="3"/>
      <c r="AD6" s="152">
        <v>3</v>
      </c>
      <c r="AE6" s="153">
        <v>35</v>
      </c>
      <c r="AF6" s="3">
        <v>3</v>
      </c>
      <c r="AG6" s="154">
        <v>35</v>
      </c>
      <c r="AH6" s="152">
        <v>9</v>
      </c>
      <c r="AI6" s="153">
        <v>65</v>
      </c>
      <c r="AJ6" s="3">
        <v>7</v>
      </c>
      <c r="AK6" s="154">
        <v>45</v>
      </c>
    </row>
    <row r="7" spans="1:37" x14ac:dyDescent="0.25">
      <c r="B7" s="126">
        <v>2</v>
      </c>
      <c r="C7" s="126">
        <v>30</v>
      </c>
      <c r="D7" s="126">
        <v>42.5</v>
      </c>
      <c r="E7" s="126">
        <v>72.5</v>
      </c>
      <c r="F7" s="126">
        <v>40</v>
      </c>
      <c r="S7" s="1">
        <v>40</v>
      </c>
      <c r="U7" s="126">
        <v>4</v>
      </c>
      <c r="V7" s="1" t="str">
        <f t="shared" si="0"/>
        <v/>
      </c>
      <c r="W7" s="1" t="str">
        <f t="shared" si="1"/>
        <v/>
      </c>
      <c r="X7" s="1">
        <f t="shared" si="4"/>
        <v>0</v>
      </c>
      <c r="Y7" s="3">
        <f t="shared" si="5"/>
        <v>0</v>
      </c>
      <c r="Z7" s="3" t="str">
        <f t="shared" si="2"/>
        <v/>
      </c>
      <c r="AA7" s="151" t="str">
        <f t="shared" si="6"/>
        <v/>
      </c>
      <c r="AB7" s="3" t="str">
        <f t="shared" si="3"/>
        <v/>
      </c>
      <c r="AC7" s="3"/>
      <c r="AD7" s="152">
        <v>4</v>
      </c>
      <c r="AE7" s="153">
        <v>30</v>
      </c>
      <c r="AF7" s="3">
        <v>4</v>
      </c>
      <c r="AG7" s="154">
        <v>30</v>
      </c>
      <c r="AH7" s="152">
        <v>10</v>
      </c>
      <c r="AI7" s="153">
        <v>75</v>
      </c>
      <c r="AJ7" s="3">
        <v>8</v>
      </c>
      <c r="AK7" s="154">
        <v>55</v>
      </c>
    </row>
    <row r="8" spans="1:37" x14ac:dyDescent="0.25">
      <c r="B8" s="126">
        <v>3</v>
      </c>
      <c r="C8" s="126">
        <v>20</v>
      </c>
      <c r="D8" s="126">
        <v>40</v>
      </c>
      <c r="E8" s="126">
        <v>60</v>
      </c>
      <c r="F8" s="126">
        <v>35</v>
      </c>
      <c r="N8" s="127"/>
      <c r="O8" s="28"/>
      <c r="P8" s="28"/>
      <c r="S8" s="1">
        <v>47</v>
      </c>
      <c r="U8" s="126">
        <v>5</v>
      </c>
      <c r="V8" s="1" t="str">
        <f t="shared" si="0"/>
        <v/>
      </c>
      <c r="W8" s="1" t="str">
        <f t="shared" si="1"/>
        <v/>
      </c>
      <c r="X8" s="1">
        <f t="shared" si="4"/>
        <v>0</v>
      </c>
      <c r="Y8" s="3">
        <f t="shared" si="5"/>
        <v>0</v>
      </c>
      <c r="Z8" s="3" t="str">
        <f t="shared" si="2"/>
        <v/>
      </c>
      <c r="AA8" s="151" t="str">
        <f t="shared" si="6"/>
        <v/>
      </c>
      <c r="AB8" s="3" t="str">
        <f t="shared" si="3"/>
        <v/>
      </c>
      <c r="AC8" s="3"/>
      <c r="AD8" s="152">
        <v>5</v>
      </c>
      <c r="AE8" s="153">
        <v>35</v>
      </c>
      <c r="AF8" s="154"/>
      <c r="AG8" s="154"/>
      <c r="AH8" s="154"/>
      <c r="AI8" s="154"/>
      <c r="AJ8" s="3">
        <v>9</v>
      </c>
      <c r="AK8" s="154">
        <v>65</v>
      </c>
    </row>
    <row r="9" spans="1:37" ht="15.75" thickBot="1" x14ac:dyDescent="0.3">
      <c r="B9" s="126">
        <v>4</v>
      </c>
      <c r="C9" s="126">
        <v>15</v>
      </c>
      <c r="D9" s="126">
        <v>37.5</v>
      </c>
      <c r="E9" s="126">
        <v>52.5</v>
      </c>
      <c r="F9" s="126">
        <v>30</v>
      </c>
      <c r="N9" s="127" t="s">
        <v>127</v>
      </c>
      <c r="O9" s="123"/>
      <c r="P9" s="28"/>
      <c r="S9" s="1">
        <v>50</v>
      </c>
      <c r="U9" s="126">
        <v>6</v>
      </c>
      <c r="V9" s="1" t="str">
        <f t="shared" si="0"/>
        <v/>
      </c>
      <c r="W9" s="1" t="str">
        <f t="shared" si="1"/>
        <v/>
      </c>
      <c r="X9" s="1">
        <f t="shared" si="4"/>
        <v>0</v>
      </c>
      <c r="Y9" s="3">
        <f t="shared" si="5"/>
        <v>0</v>
      </c>
      <c r="Z9" s="3" t="str">
        <f t="shared" si="2"/>
        <v/>
      </c>
      <c r="AA9" s="151" t="str">
        <f t="shared" si="6"/>
        <v/>
      </c>
      <c r="AB9" s="3" t="str">
        <f t="shared" si="3"/>
        <v/>
      </c>
      <c r="AC9" s="3"/>
      <c r="AD9" s="152">
        <v>5.5</v>
      </c>
      <c r="AE9" s="155">
        <v>37</v>
      </c>
      <c r="AF9" s="25"/>
      <c r="AG9" s="25"/>
      <c r="AH9" s="25"/>
      <c r="AI9" s="154"/>
      <c r="AJ9" s="3">
        <v>10</v>
      </c>
      <c r="AK9" s="154">
        <v>75</v>
      </c>
    </row>
    <row r="10" spans="1:37" ht="15.75" thickTop="1" x14ac:dyDescent="0.25">
      <c r="B10" s="126">
        <v>5</v>
      </c>
      <c r="C10" s="126">
        <v>12</v>
      </c>
      <c r="D10" s="126">
        <v>37</v>
      </c>
      <c r="E10" s="126">
        <v>49</v>
      </c>
      <c r="F10" s="126">
        <v>35</v>
      </c>
      <c r="N10" s="127"/>
      <c r="O10" s="28"/>
      <c r="P10" s="28"/>
      <c r="S10" s="1">
        <v>65</v>
      </c>
      <c r="U10" s="126">
        <v>7</v>
      </c>
      <c r="V10" s="1" t="str">
        <f t="shared" si="0"/>
        <v/>
      </c>
      <c r="W10" s="1" t="str">
        <f t="shared" si="1"/>
        <v/>
      </c>
      <c r="X10" s="1">
        <f t="shared" si="4"/>
        <v>0</v>
      </c>
      <c r="Y10" s="3">
        <f t="shared" si="5"/>
        <v>0</v>
      </c>
      <c r="Z10" s="3" t="str">
        <f t="shared" si="2"/>
        <v/>
      </c>
      <c r="AA10" s="151" t="str">
        <f t="shared" si="6"/>
        <v/>
      </c>
      <c r="AB10" s="3" t="str">
        <f t="shared" si="3"/>
        <v/>
      </c>
      <c r="AC10" s="3"/>
      <c r="AD10" s="152">
        <v>6</v>
      </c>
      <c r="AE10" s="153">
        <v>40</v>
      </c>
      <c r="AF10" s="154"/>
      <c r="AG10" s="154"/>
      <c r="AH10" s="154"/>
      <c r="AI10" s="154"/>
      <c r="AJ10" s="154"/>
      <c r="AK10" s="154"/>
    </row>
    <row r="11" spans="1:37" x14ac:dyDescent="0.25">
      <c r="B11" s="126">
        <v>6</v>
      </c>
      <c r="C11" s="126">
        <v>10</v>
      </c>
      <c r="D11" s="126">
        <v>37.5</v>
      </c>
      <c r="E11" s="126">
        <v>47.5</v>
      </c>
      <c r="F11" s="126">
        <v>40</v>
      </c>
      <c r="N11" s="127"/>
      <c r="O11" s="28"/>
      <c r="P11" s="28"/>
      <c r="U11" s="126">
        <v>8</v>
      </c>
      <c r="V11" s="1" t="str">
        <f t="shared" si="0"/>
        <v/>
      </c>
      <c r="W11" s="1" t="str">
        <f t="shared" si="1"/>
        <v/>
      </c>
      <c r="X11" s="1">
        <f t="shared" si="4"/>
        <v>0</v>
      </c>
      <c r="Y11" s="3">
        <f t="shared" si="5"/>
        <v>0</v>
      </c>
      <c r="Z11" s="3" t="str">
        <f t="shared" si="2"/>
        <v/>
      </c>
      <c r="AA11" s="151" t="str">
        <f t="shared" si="6"/>
        <v/>
      </c>
      <c r="AB11" s="3" t="str">
        <f t="shared" si="3"/>
        <v/>
      </c>
      <c r="AC11" s="3"/>
      <c r="AD11" s="152">
        <v>7</v>
      </c>
      <c r="AE11" s="153">
        <v>45</v>
      </c>
      <c r="AF11" s="154"/>
      <c r="AG11" s="154"/>
      <c r="AH11" s="154"/>
      <c r="AI11" s="154"/>
      <c r="AJ11" s="154"/>
      <c r="AK11" s="154"/>
    </row>
    <row r="12" spans="1:37" ht="15.75" thickBot="1" x14ac:dyDescent="0.3">
      <c r="B12" s="126">
        <v>7</v>
      </c>
      <c r="C12" s="126">
        <v>8.57</v>
      </c>
      <c r="D12" s="126">
        <v>38.57</v>
      </c>
      <c r="E12" s="126">
        <v>47</v>
      </c>
      <c r="F12" s="126">
        <v>45</v>
      </c>
      <c r="N12" s="127" t="s">
        <v>128</v>
      </c>
      <c r="O12" s="123"/>
      <c r="P12" s="28"/>
      <c r="U12" s="126">
        <v>9</v>
      </c>
      <c r="V12" s="1" t="str">
        <f t="shared" si="0"/>
        <v/>
      </c>
      <c r="W12" s="1" t="str">
        <f t="shared" si="1"/>
        <v/>
      </c>
      <c r="X12" s="1">
        <f t="shared" si="4"/>
        <v>0</v>
      </c>
      <c r="Y12" s="3">
        <f t="shared" si="5"/>
        <v>0</v>
      </c>
      <c r="Z12" s="3" t="str">
        <f t="shared" si="2"/>
        <v/>
      </c>
      <c r="AA12" s="151" t="str">
        <f t="shared" si="6"/>
        <v/>
      </c>
      <c r="AB12" s="3" t="str">
        <f t="shared" si="3"/>
        <v/>
      </c>
      <c r="AC12" s="3"/>
      <c r="AD12" s="152">
        <v>8</v>
      </c>
      <c r="AE12" s="153">
        <v>55</v>
      </c>
      <c r="AF12" s="154"/>
      <c r="AG12" s="154"/>
      <c r="AH12" s="154"/>
      <c r="AI12" s="154"/>
      <c r="AJ12" s="154"/>
      <c r="AK12" s="154"/>
    </row>
    <row r="13" spans="1:37" ht="16.5" thickTop="1" thickBot="1" x14ac:dyDescent="0.3">
      <c r="B13" s="126">
        <v>8</v>
      </c>
      <c r="C13" s="126">
        <v>7.5</v>
      </c>
      <c r="D13" s="126">
        <v>40.630000000000003</v>
      </c>
      <c r="E13" s="126">
        <v>48.13</v>
      </c>
      <c r="F13" s="126">
        <v>55</v>
      </c>
      <c r="N13" s="127"/>
      <c r="O13" s="28"/>
      <c r="P13" s="28"/>
      <c r="U13" s="156">
        <v>10</v>
      </c>
      <c r="V13" s="1" t="str">
        <f t="shared" si="0"/>
        <v/>
      </c>
      <c r="W13" s="1" t="str">
        <f t="shared" si="1"/>
        <v/>
      </c>
      <c r="X13" s="1">
        <f t="shared" si="4"/>
        <v>0</v>
      </c>
      <c r="Y13" s="3">
        <f t="shared" si="5"/>
        <v>0</v>
      </c>
      <c r="Z13" s="3" t="str">
        <f t="shared" si="2"/>
        <v/>
      </c>
      <c r="AA13" s="151" t="str">
        <f t="shared" si="6"/>
        <v/>
      </c>
      <c r="AB13" s="3" t="str">
        <f t="shared" si="3"/>
        <v/>
      </c>
      <c r="AC13" s="3"/>
      <c r="AD13" s="152">
        <v>9</v>
      </c>
      <c r="AE13" s="153">
        <v>65</v>
      </c>
      <c r="AF13" s="154"/>
      <c r="AG13" s="154"/>
      <c r="AH13" s="154"/>
      <c r="AI13" s="154"/>
      <c r="AJ13" s="154"/>
      <c r="AK13" s="154"/>
    </row>
    <row r="14" spans="1:37" x14ac:dyDescent="0.25">
      <c r="B14" s="126">
        <v>9</v>
      </c>
      <c r="C14" s="126">
        <v>6.67</v>
      </c>
      <c r="D14" s="126">
        <v>43.33</v>
      </c>
      <c r="E14" s="126">
        <v>50</v>
      </c>
      <c r="F14" s="126">
        <v>65</v>
      </c>
      <c r="N14" s="127"/>
      <c r="O14" s="28"/>
      <c r="P14" s="28"/>
      <c r="Y14" s="3">
        <f t="shared" si="5"/>
        <v>0</v>
      </c>
      <c r="Z14" s="3" t="str">
        <f t="shared" si="2"/>
        <v/>
      </c>
      <c r="AA14" s="151" t="str">
        <f t="shared" si="6"/>
        <v/>
      </c>
      <c r="AB14" s="3" t="str">
        <f t="shared" si="3"/>
        <v/>
      </c>
      <c r="AC14" s="3"/>
      <c r="AD14" s="152">
        <v>10</v>
      </c>
      <c r="AE14" s="153">
        <v>75</v>
      </c>
      <c r="AF14" s="154"/>
      <c r="AG14" s="154"/>
      <c r="AH14" s="154"/>
      <c r="AI14" s="154"/>
      <c r="AJ14" s="154"/>
      <c r="AK14" s="154"/>
    </row>
    <row r="15" spans="1:37" ht="15.75" thickBot="1" x14ac:dyDescent="0.3">
      <c r="B15" s="156">
        <v>10</v>
      </c>
      <c r="C15" s="156">
        <v>6</v>
      </c>
      <c r="D15" s="156">
        <v>46.5</v>
      </c>
      <c r="E15" s="156">
        <v>52.5</v>
      </c>
      <c r="F15" s="156">
        <v>75</v>
      </c>
      <c r="N15" s="127" t="s">
        <v>129</v>
      </c>
      <c r="O15" s="123"/>
      <c r="P15" s="28"/>
    </row>
    <row r="16" spans="1:37" x14ac:dyDescent="0.25">
      <c r="N16" s="127"/>
      <c r="O16" s="28"/>
      <c r="P16" s="28"/>
    </row>
    <row r="17" spans="1:25" x14ac:dyDescent="0.25">
      <c r="N17" s="127"/>
      <c r="O17" s="28"/>
      <c r="P17" s="28"/>
      <c r="Y17" s="1" t="s">
        <v>182</v>
      </c>
    </row>
    <row r="18" spans="1:25" ht="15.75" thickBot="1" x14ac:dyDescent="0.3">
      <c r="N18" s="127" t="s">
        <v>137</v>
      </c>
      <c r="O18" s="123"/>
      <c r="P18" s="28"/>
      <c r="Y18" s="1" t="s">
        <v>183</v>
      </c>
    </row>
    <row r="19" spans="1:25" ht="15.75" thickTop="1" x14ac:dyDescent="0.25">
      <c r="N19" s="127"/>
      <c r="O19" s="28"/>
      <c r="P19" s="28"/>
      <c r="Y19" s="1" t="s">
        <v>184</v>
      </c>
    </row>
    <row r="20" spans="1:25" x14ac:dyDescent="0.25">
      <c r="I20" s="126"/>
      <c r="Y20" s="1" t="s">
        <v>185</v>
      </c>
    </row>
    <row r="21" spans="1:25" x14ac:dyDescent="0.25">
      <c r="I21" s="126"/>
    </row>
    <row r="22" spans="1:25" x14ac:dyDescent="0.25">
      <c r="I22" s="126"/>
    </row>
    <row r="23" spans="1:25" x14ac:dyDescent="0.25">
      <c r="I23" s="126"/>
    </row>
    <row r="24" spans="1:25" x14ac:dyDescent="0.25">
      <c r="I24" s="126"/>
    </row>
    <row r="25" spans="1:25" x14ac:dyDescent="0.25">
      <c r="I25" s="126"/>
    </row>
    <row r="26" spans="1:25" ht="15.75" thickBot="1" x14ac:dyDescent="0.3"/>
    <row r="27" spans="1:25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25" ht="15.75" x14ac:dyDescent="0.25">
      <c r="A28" s="79" t="s">
        <v>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81"/>
      <c r="N28" s="28"/>
      <c r="O28" s="28"/>
      <c r="P28" s="28"/>
      <c r="Q28" s="28"/>
      <c r="R28" s="28"/>
    </row>
    <row r="29" spans="1:25" ht="15.75" x14ac:dyDescent="0.25">
      <c r="A29" s="79"/>
      <c r="B29" s="131" t="s">
        <v>145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81"/>
      <c r="N29" s="28"/>
      <c r="O29" s="28"/>
      <c r="P29" s="28"/>
      <c r="Q29" s="28"/>
      <c r="R29" s="28"/>
    </row>
    <row r="30" spans="1:2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32"/>
      <c r="N30" s="28"/>
      <c r="O30" s="28"/>
      <c r="P30" s="28"/>
      <c r="Q30" s="28"/>
      <c r="R30" s="28"/>
    </row>
    <row r="31" spans="1:25" ht="15.75" x14ac:dyDescent="0.25">
      <c r="A31" s="79">
        <v>10</v>
      </c>
      <c r="B31" s="35" t="s">
        <v>186</v>
      </c>
      <c r="C31" s="30"/>
      <c r="D31" s="30"/>
      <c r="E31" s="30"/>
      <c r="F31" s="30"/>
      <c r="G31" s="30"/>
      <c r="H31" s="30"/>
      <c r="I31" s="30"/>
      <c r="J31" s="30"/>
      <c r="K31" s="28"/>
      <c r="L31" s="28"/>
      <c r="M31" s="81"/>
      <c r="N31" s="35"/>
      <c r="O31" s="30"/>
      <c r="P31" s="30"/>
      <c r="Q31" s="30"/>
      <c r="R31" s="28"/>
    </row>
    <row r="32" spans="1:25" ht="15.75" x14ac:dyDescent="0.25">
      <c r="A32" s="28"/>
      <c r="B32" s="35"/>
      <c r="C32" s="30"/>
      <c r="D32" s="30"/>
      <c r="E32" s="30"/>
      <c r="F32" s="30"/>
      <c r="G32" s="30"/>
      <c r="H32" s="30"/>
      <c r="I32" s="30"/>
      <c r="J32" s="30"/>
      <c r="K32" s="28"/>
      <c r="L32" s="28"/>
      <c r="M32" s="132"/>
      <c r="N32" s="133"/>
      <c r="O32" s="30"/>
      <c r="P32" s="30"/>
      <c r="Q32" s="30"/>
      <c r="R32" s="28"/>
    </row>
    <row r="33" spans="1:18" ht="15.75" x14ac:dyDescent="0.25">
      <c r="A33" s="79">
        <v>10</v>
      </c>
      <c r="B33" s="35" t="s">
        <v>187</v>
      </c>
      <c r="C33" s="30"/>
      <c r="D33" s="30"/>
      <c r="E33" s="30"/>
      <c r="F33" s="30"/>
      <c r="G33" s="30"/>
      <c r="H33" s="30"/>
      <c r="I33" s="30"/>
      <c r="J33" s="30"/>
      <c r="K33" s="28"/>
      <c r="L33" s="28"/>
      <c r="M33" s="81"/>
      <c r="N33" s="30"/>
      <c r="O33" s="30"/>
      <c r="P33" s="30"/>
      <c r="Q33" s="30"/>
      <c r="R33" s="28"/>
    </row>
    <row r="34" spans="1:18" ht="15.7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81"/>
      <c r="N34" s="35"/>
      <c r="O34" s="30"/>
      <c r="P34" s="30"/>
      <c r="Q34" s="30"/>
      <c r="R34" s="28"/>
    </row>
    <row r="35" spans="1:18" ht="15.75" x14ac:dyDescent="0.25">
      <c r="A35" s="79">
        <v>10</v>
      </c>
      <c r="B35" s="35" t="s">
        <v>189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32"/>
      <c r="N35" s="134"/>
      <c r="O35" s="30"/>
      <c r="P35" s="30"/>
      <c r="Q35" s="30"/>
      <c r="R35" s="28"/>
    </row>
    <row r="36" spans="1:18" ht="15.7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34"/>
      <c r="O36" s="30"/>
      <c r="P36" s="30"/>
      <c r="Q36" s="30"/>
      <c r="R36" s="28"/>
    </row>
    <row r="37" spans="1:18" ht="15.75" x14ac:dyDescent="0.25">
      <c r="A37" s="79">
        <v>20</v>
      </c>
      <c r="B37" s="35" t="s">
        <v>188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0"/>
      <c r="O37" s="30"/>
      <c r="P37" s="30"/>
      <c r="Q37" s="30"/>
      <c r="R37" s="28"/>
    </row>
    <row r="38" spans="1:18" ht="15.7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1"/>
      <c r="N38" s="35"/>
      <c r="O38" s="30"/>
      <c r="P38" s="30"/>
      <c r="Q38" s="30"/>
      <c r="R38" s="28"/>
    </row>
  </sheetData>
  <sheetProtection algorithmName="SHA-512" hashValue="3zFeun1auhqOR7wa9KYrqVu378w4q3sOHzQQPX3BBzF/Naj3bGGGrtQLKb8uDNa5DsBxCGTNMSeon7UFS5uOOw==" saltValue="RHatYQw3Q9QxKx9F25MMGQ==" spinCount="100000" sheet="1" objects="1" scenarios="1" selectLockedCells="1"/>
  <dataValidations count="2">
    <dataValidation type="list" allowBlank="1" showInputMessage="1" showErrorMessage="1" sqref="O9 O12 O18">
      <formula1>$S$4:$S$10</formula1>
    </dataValidation>
    <dataValidation type="list" allowBlank="1" showInputMessage="1" showErrorMessage="1" sqref="O15">
      <formula1>$Y$17:$Y$20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A1:B1 A18:B30 K16:M16 K6:K15 I4:K5 A4:A17 I17:M17 F1:K3 F20:Q21 S2:T3 S11:T13 S14:V38 S1:V1 T4:T10 A31:A32 A3:B3 B2 AK1:XFD3 X2:X3 AL5:XFD14 X15:Y16 X1:Y1 X17:X20 AL4 AN4:XFD4 AE1:AE2 AE15:AE25 AG1:AG3 AI1:AI3 X14 A39:B1048576 J35:L38 F28:L32 R20:R38 Q1:R19 F18:M19 F39:V1048576 X21:Y1048576 AK15:XFD1048576 AI15:AI1048576 AE27:AE1048576 AG15:AG1048576 F23:Q27 F22:N22 P22:Q22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L48"/>
  <sheetViews>
    <sheetView workbookViewId="0">
      <selection activeCell="B23" sqref="B23"/>
    </sheetView>
  </sheetViews>
  <sheetFormatPr defaultRowHeight="15" x14ac:dyDescent="0.25"/>
  <cols>
    <col min="1" max="1" width="18.42578125" style="44" bestFit="1" customWidth="1"/>
    <col min="2" max="2" width="15" style="44" bestFit="1" customWidth="1"/>
    <col min="3" max="3" width="15.28515625" style="44" bestFit="1" customWidth="1"/>
    <col min="4" max="6" width="9.140625" style="44"/>
    <col min="7" max="7" width="22.28515625" style="44" customWidth="1"/>
    <col min="8" max="8" width="18.7109375" style="44" customWidth="1"/>
    <col min="9" max="9" width="11.85546875" style="44" bestFit="1" customWidth="1"/>
    <col min="10" max="10" width="8.28515625" style="44" bestFit="1" customWidth="1"/>
    <col min="11" max="16384" width="9.140625" style="44"/>
  </cols>
  <sheetData>
    <row r="1" spans="1:12" x14ac:dyDescent="0.25">
      <c r="A1" s="46" t="s">
        <v>59</v>
      </c>
    </row>
    <row r="2" spans="1:12" x14ac:dyDescent="0.25">
      <c r="A2" s="43" t="s">
        <v>45</v>
      </c>
      <c r="G2" s="45" t="s">
        <v>190</v>
      </c>
    </row>
    <row r="3" spans="1:12" ht="15.75" customHeight="1" x14ac:dyDescent="0.25">
      <c r="A3" s="50" t="s">
        <v>53</v>
      </c>
      <c r="B3" s="51" t="s">
        <v>57</v>
      </c>
      <c r="C3" s="51" t="s">
        <v>58</v>
      </c>
      <c r="I3" s="196" t="str">
        <f>"Final Grade"&amp;
"(/"&amp;E4&amp;")"</f>
        <v>Final Grade(/126)</v>
      </c>
      <c r="J3" s="196" t="s">
        <v>193</v>
      </c>
      <c r="K3" s="196" t="s">
        <v>194</v>
      </c>
    </row>
    <row r="4" spans="1:12" ht="15.75" x14ac:dyDescent="0.25">
      <c r="A4" s="52" t="s">
        <v>47</v>
      </c>
      <c r="B4" s="47">
        <f>SUM('1. Production'!S6:T15)</f>
        <v>1</v>
      </c>
      <c r="C4" s="42">
        <v>20</v>
      </c>
      <c r="E4" s="162">
        <f>SUM(C10,C21)</f>
        <v>126</v>
      </c>
      <c r="G4" s="159" t="s">
        <v>191</v>
      </c>
      <c r="H4" s="159" t="s">
        <v>192</v>
      </c>
      <c r="I4" s="197"/>
      <c r="J4" s="197"/>
      <c r="K4" s="198"/>
      <c r="L4" s="82" t="s">
        <v>39</v>
      </c>
    </row>
    <row r="5" spans="1:12" ht="15.75" x14ac:dyDescent="0.25">
      <c r="A5" s="52" t="s">
        <v>48</v>
      </c>
      <c r="B5" s="47">
        <f>SUM('1. Production'!W6:W8)*2</f>
        <v>0</v>
      </c>
      <c r="C5" s="42">
        <v>6</v>
      </c>
      <c r="G5" s="158">
        <f>'Introduction Sheet'!C8</f>
        <v>0</v>
      </c>
      <c r="H5" s="158">
        <f>'Introduction Sheet'!C9</f>
        <v>0</v>
      </c>
      <c r="I5" s="116">
        <f>$B$10+$B$21</f>
        <v>1</v>
      </c>
      <c r="J5" s="163">
        <f>I5/$E$4</f>
        <v>7.9365079365079361E-3</v>
      </c>
      <c r="K5" s="116">
        <f>5*J5</f>
        <v>3.968253968253968E-2</v>
      </c>
      <c r="L5" s="157" t="str">
        <f>LOWER(LEFT(H5,4))&amp;LOWER(LEFT(G5,4))</f>
        <v>00</v>
      </c>
    </row>
    <row r="6" spans="1:12" ht="15.75" x14ac:dyDescent="0.25">
      <c r="A6" s="52" t="s">
        <v>49</v>
      </c>
      <c r="B6" s="47">
        <f>SUM('1. Production'!T38:U39)</f>
        <v>0</v>
      </c>
      <c r="C6" s="42">
        <v>5</v>
      </c>
      <c r="G6" s="158">
        <f>'Introduction Sheet'!D8</f>
        <v>0</v>
      </c>
      <c r="H6" s="158">
        <f>'Introduction Sheet'!D9</f>
        <v>0</v>
      </c>
      <c r="I6" s="116">
        <f t="shared" ref="I6:I7" si="0">$B$10+$B$21</f>
        <v>1</v>
      </c>
      <c r="J6" s="164">
        <f t="shared" ref="J6:J7" si="1">I6/$E$4</f>
        <v>7.9365079365079361E-3</v>
      </c>
      <c r="K6" s="116">
        <f t="shared" ref="K6:K7" si="2">5*J6</f>
        <v>3.968253968253968E-2</v>
      </c>
      <c r="L6" s="157" t="str">
        <f t="shared" ref="L6:L7" si="3">LOWER(LEFT(H6,4))&amp;LOWER(LEFT(G6,4))</f>
        <v>00</v>
      </c>
    </row>
    <row r="7" spans="1:12" ht="15.75" x14ac:dyDescent="0.25">
      <c r="A7" s="52" t="s">
        <v>52</v>
      </c>
      <c r="B7" s="47">
        <f>SUM('1. Production'!S32:S33)</f>
        <v>0</v>
      </c>
      <c r="C7" s="42">
        <v>10</v>
      </c>
      <c r="G7" s="160">
        <f>'Introduction Sheet'!E8</f>
        <v>0</v>
      </c>
      <c r="H7" s="160">
        <f>'Introduction Sheet'!E9</f>
        <v>0</v>
      </c>
      <c r="I7" s="161">
        <f t="shared" si="0"/>
        <v>1</v>
      </c>
      <c r="J7" s="165">
        <f t="shared" si="1"/>
        <v>7.9365079365079361E-3</v>
      </c>
      <c r="K7" s="161">
        <f t="shared" si="2"/>
        <v>3.968253968253968E-2</v>
      </c>
      <c r="L7" s="166" t="str">
        <f t="shared" si="3"/>
        <v>00</v>
      </c>
    </row>
    <row r="8" spans="1:12" ht="15.75" x14ac:dyDescent="0.25">
      <c r="A8" s="52" t="s">
        <v>54</v>
      </c>
      <c r="B8" s="47">
        <f>SUM('1. Production'!R19:S21)*2</f>
        <v>0</v>
      </c>
      <c r="C8" s="42">
        <v>6</v>
      </c>
    </row>
    <row r="9" spans="1:12" ht="15.75" x14ac:dyDescent="0.25">
      <c r="A9" s="53" t="s">
        <v>56</v>
      </c>
      <c r="B9" s="48">
        <f>SUM('1. Production'!T42:T44)</f>
        <v>0</v>
      </c>
      <c r="C9" s="49">
        <v>5</v>
      </c>
    </row>
    <row r="10" spans="1:12" ht="15.75" x14ac:dyDescent="0.25">
      <c r="A10" s="75" t="s">
        <v>60</v>
      </c>
      <c r="B10" s="77">
        <f>SUM(B4:B9)</f>
        <v>1</v>
      </c>
      <c r="C10" s="76">
        <f>SUM(C4:C9)</f>
        <v>52</v>
      </c>
    </row>
    <row r="12" spans="1:12" ht="15.75" x14ac:dyDescent="0.25">
      <c r="C12" s="31"/>
    </row>
    <row r="13" spans="1:12" ht="15.75" x14ac:dyDescent="0.25">
      <c r="A13" s="43" t="s">
        <v>62</v>
      </c>
      <c r="C13" s="30"/>
    </row>
    <row r="14" spans="1:12" ht="15.75" x14ac:dyDescent="0.25">
      <c r="A14" s="50" t="s">
        <v>53</v>
      </c>
      <c r="B14" s="51" t="s">
        <v>57</v>
      </c>
      <c r="C14" s="51" t="s">
        <v>58</v>
      </c>
    </row>
    <row r="15" spans="1:12" ht="15.75" x14ac:dyDescent="0.25">
      <c r="A15" s="52" t="s">
        <v>47</v>
      </c>
      <c r="B15" s="47">
        <f>SUM('2. Costs'!AH7:AN16)/2</f>
        <v>0</v>
      </c>
      <c r="C15" s="42">
        <v>25</v>
      </c>
    </row>
    <row r="16" spans="1:12" ht="15.75" x14ac:dyDescent="0.25">
      <c r="A16" s="52" t="s">
        <v>48</v>
      </c>
      <c r="B16" s="47">
        <f>SUM('2. Costs'!AA3:AA4)*3</f>
        <v>0</v>
      </c>
      <c r="C16" s="42">
        <v>6</v>
      </c>
    </row>
    <row r="17" spans="1:3" ht="15.75" x14ac:dyDescent="0.25">
      <c r="A17" s="52" t="s">
        <v>49</v>
      </c>
      <c r="B17" s="47">
        <f>SUM('2. Costs'!AA23:AA24)*3</f>
        <v>0</v>
      </c>
      <c r="C17" s="42">
        <v>6</v>
      </c>
    </row>
    <row r="18" spans="1:3" ht="15.75" x14ac:dyDescent="0.25">
      <c r="A18" s="52" t="s">
        <v>52</v>
      </c>
      <c r="B18" s="47">
        <f>SUM('2. Costs'!AF19:AF21)</f>
        <v>0</v>
      </c>
      <c r="C18" s="42">
        <v>15</v>
      </c>
    </row>
    <row r="19" spans="1:3" ht="15.75" x14ac:dyDescent="0.25">
      <c r="A19" s="52" t="s">
        <v>54</v>
      </c>
      <c r="B19" s="47">
        <f>SUM('2. Costs'!AA37:AA40)*3</f>
        <v>0</v>
      </c>
      <c r="C19" s="42">
        <v>12</v>
      </c>
    </row>
    <row r="20" spans="1:3" ht="15.75" x14ac:dyDescent="0.25">
      <c r="A20" s="53" t="s">
        <v>56</v>
      </c>
      <c r="B20" s="48">
        <f>SUM('2. Costs'!AG19:AG21)</f>
        <v>0</v>
      </c>
      <c r="C20" s="49">
        <v>10</v>
      </c>
    </row>
    <row r="21" spans="1:3" ht="15.75" x14ac:dyDescent="0.25">
      <c r="A21" s="75" t="s">
        <v>60</v>
      </c>
      <c r="B21" s="78">
        <f>SUM(B15:B20)</f>
        <v>0</v>
      </c>
      <c r="C21" s="76">
        <f>SUM(C15:C20)</f>
        <v>74</v>
      </c>
    </row>
    <row r="24" spans="1:3" hidden="1" x14ac:dyDescent="0.25">
      <c r="A24" s="45" t="s">
        <v>111</v>
      </c>
    </row>
    <row r="25" spans="1:3" ht="15.75" hidden="1" x14ac:dyDescent="0.25">
      <c r="A25" s="50" t="s">
        <v>53</v>
      </c>
      <c r="B25" s="51" t="s">
        <v>57</v>
      </c>
      <c r="C25" s="51" t="s">
        <v>58</v>
      </c>
    </row>
    <row r="26" spans="1:3" ht="15.75" hidden="1" x14ac:dyDescent="0.25">
      <c r="A26" s="74" t="s">
        <v>47</v>
      </c>
      <c r="B26" s="48">
        <f>SUM('3. Market Structures'!L19:R27)</f>
        <v>0</v>
      </c>
      <c r="C26" s="73">
        <v>20</v>
      </c>
    </row>
    <row r="27" spans="1:3" ht="15.75" hidden="1" x14ac:dyDescent="0.25">
      <c r="A27" s="74" t="s">
        <v>60</v>
      </c>
      <c r="B27" s="54">
        <f>SUM(B26)</f>
        <v>0</v>
      </c>
      <c r="C27" s="73">
        <f>SUM(C26)</f>
        <v>20</v>
      </c>
    </row>
    <row r="28" spans="1:3" hidden="1" x14ac:dyDescent="0.25"/>
    <row r="29" spans="1:3" hidden="1" x14ac:dyDescent="0.25"/>
    <row r="30" spans="1:3" hidden="1" x14ac:dyDescent="0.25">
      <c r="A30" s="45" t="s">
        <v>124</v>
      </c>
    </row>
    <row r="31" spans="1:3" hidden="1" x14ac:dyDescent="0.25"/>
    <row r="32" spans="1:3" ht="15.75" hidden="1" x14ac:dyDescent="0.25">
      <c r="A32" s="50" t="s">
        <v>53</v>
      </c>
      <c r="B32" s="51" t="s">
        <v>57</v>
      </c>
      <c r="C32" s="51" t="s">
        <v>58</v>
      </c>
    </row>
    <row r="33" spans="1:3" ht="15.75" hidden="1" x14ac:dyDescent="0.25">
      <c r="A33" s="45" t="s">
        <v>47</v>
      </c>
      <c r="B33" s="47">
        <f>IF('4. Perfect Competition'!I7='4. Perfect Competition'!AB6,10,0)</f>
        <v>0</v>
      </c>
      <c r="C33" s="42">
        <v>10</v>
      </c>
    </row>
    <row r="34" spans="1:3" ht="15.75" hidden="1" x14ac:dyDescent="0.25">
      <c r="A34" s="45" t="s">
        <v>48</v>
      </c>
      <c r="B34" s="47">
        <f>IF('4. Perfect Competition'!I9='4. Perfect Competition'!AB15,5,0)</f>
        <v>0</v>
      </c>
      <c r="C34" s="42">
        <v>5</v>
      </c>
    </row>
    <row r="35" spans="1:3" ht="15.75" hidden="1" x14ac:dyDescent="0.25">
      <c r="A35" s="45" t="s">
        <v>49</v>
      </c>
      <c r="B35" s="47">
        <f>IF('4. Perfect Competition'!I11='4. Perfect Competition'!AB27,5,0)</f>
        <v>0</v>
      </c>
      <c r="C35" s="42">
        <v>5</v>
      </c>
    </row>
    <row r="36" spans="1:3" ht="15.75" hidden="1" x14ac:dyDescent="0.25">
      <c r="A36" s="45" t="s">
        <v>52</v>
      </c>
      <c r="B36" s="47">
        <f>IF('4. Perfect Competition'!I13='4. Perfect Competition'!AB36,5,0)</f>
        <v>0</v>
      </c>
      <c r="C36" s="42">
        <v>5</v>
      </c>
    </row>
    <row r="37" spans="1:3" ht="15.75" hidden="1" x14ac:dyDescent="0.25">
      <c r="A37" s="45" t="s">
        <v>54</v>
      </c>
      <c r="B37" s="47">
        <f>IF('4. Perfect Competition'!I15='4. Perfect Competition'!AB42,5,0)</f>
        <v>0</v>
      </c>
      <c r="C37" s="42">
        <v>5</v>
      </c>
    </row>
    <row r="38" spans="1:3" ht="15.75" hidden="1" x14ac:dyDescent="0.25">
      <c r="A38" s="45" t="s">
        <v>56</v>
      </c>
      <c r="B38" s="47">
        <f>SUM('4. Perfect Competition'!AG17:AI26)</f>
        <v>14</v>
      </c>
      <c r="C38" s="42">
        <v>14</v>
      </c>
    </row>
    <row r="39" spans="1:3" ht="15.75" hidden="1" x14ac:dyDescent="0.25">
      <c r="A39" s="44" t="s">
        <v>159</v>
      </c>
      <c r="B39" s="47">
        <f>IF('4. Perfect Competition'!Y16='4. Perfect Competition'!AJ33,5,0)</f>
        <v>0</v>
      </c>
      <c r="C39" s="42">
        <v>5</v>
      </c>
    </row>
    <row r="40" spans="1:3" ht="15.75" hidden="1" x14ac:dyDescent="0.25">
      <c r="A40" s="82" t="s">
        <v>166</v>
      </c>
      <c r="B40" s="48">
        <f>IF('4. Perfect Competition'!Y18='4. Perfect Competition'!AE35,5,0)</f>
        <v>0</v>
      </c>
      <c r="C40" s="49">
        <v>5</v>
      </c>
    </row>
    <row r="41" spans="1:3" ht="15.75" hidden="1" x14ac:dyDescent="0.25">
      <c r="A41" s="74" t="s">
        <v>60</v>
      </c>
      <c r="B41" s="54">
        <f>SUM(B33:B40)</f>
        <v>14</v>
      </c>
      <c r="C41" s="73">
        <f>SUM(C33:C40)</f>
        <v>54</v>
      </c>
    </row>
    <row r="42" spans="1:3" hidden="1" x14ac:dyDescent="0.25"/>
    <row r="43" spans="1:3" ht="15.75" hidden="1" x14ac:dyDescent="0.25">
      <c r="A43" s="50" t="s">
        <v>53</v>
      </c>
      <c r="B43" s="51" t="s">
        <v>57</v>
      </c>
      <c r="C43" s="51" t="s">
        <v>58</v>
      </c>
    </row>
    <row r="44" spans="1:3" ht="15.75" hidden="1" x14ac:dyDescent="0.25">
      <c r="A44" s="45" t="s">
        <v>47</v>
      </c>
      <c r="B44" s="47">
        <f>IF('4. Short-Run Supply Curve'!O9=47,10,0)</f>
        <v>0</v>
      </c>
      <c r="C44" s="116">
        <v>10</v>
      </c>
    </row>
    <row r="45" spans="1:3" ht="15.75" hidden="1" x14ac:dyDescent="0.25">
      <c r="A45" s="45" t="s">
        <v>48</v>
      </c>
      <c r="B45" s="47">
        <f>IF('4. Short-Run Supply Curve'!O12=37,10,0)</f>
        <v>0</v>
      </c>
      <c r="C45" s="116">
        <v>10</v>
      </c>
    </row>
    <row r="46" spans="1:3" ht="15.75" hidden="1" x14ac:dyDescent="0.25">
      <c r="A46" s="45" t="s">
        <v>49</v>
      </c>
      <c r="B46" s="47">
        <f>IF('4. Short-Run Supply Curve'!O15='4. Short-Run Supply Curve'!Y20,10,0)</f>
        <v>0</v>
      </c>
      <c r="C46" s="116">
        <v>10</v>
      </c>
    </row>
    <row r="47" spans="1:3" ht="15.75" hidden="1" x14ac:dyDescent="0.25">
      <c r="A47" s="45" t="s">
        <v>52</v>
      </c>
      <c r="B47" s="47">
        <f>IF('4. Short-Run Supply Curve'!O18=65,20,0)</f>
        <v>0</v>
      </c>
      <c r="C47" s="116">
        <v>20</v>
      </c>
    </row>
    <row r="48" spans="1:3" ht="15.75" hidden="1" x14ac:dyDescent="0.25">
      <c r="A48" s="74" t="s">
        <v>60</v>
      </c>
      <c r="B48" s="54">
        <f>SUM(B44:B47)</f>
        <v>0</v>
      </c>
      <c r="C48" s="73">
        <f>SUM(C44:C47)</f>
        <v>50</v>
      </c>
    </row>
  </sheetData>
  <mergeCells count="3"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Introduction Sheet</vt:lpstr>
      <vt:lpstr>1. Production</vt:lpstr>
      <vt:lpstr>2. Costs</vt:lpstr>
      <vt:lpstr>3. Market Structures</vt:lpstr>
      <vt:lpstr>4. Perfect Competition</vt:lpstr>
      <vt:lpstr>4. Short-Run Supply Curve</vt:lpstr>
      <vt:lpstr>Final_Gades</vt:lpstr>
    </vt:vector>
  </TitlesOfParts>
  <Company>Sheridan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JD</cp:lastModifiedBy>
  <dcterms:created xsi:type="dcterms:W3CDTF">2014-10-06T14:29:36Z</dcterms:created>
  <dcterms:modified xsi:type="dcterms:W3CDTF">2015-12-23T16:34:37Z</dcterms:modified>
</cp:coreProperties>
</file>